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https://savethechildren1-my.sharepoint.com/personal/abdikani_osman_savethechildren_org/Documents/1. Projects or Programs/Education/GPE STG/Galmudug State/LOT 3c &amp; 6b/Ready/"/>
    </mc:Choice>
  </mc:AlternateContent>
  <xr:revisionPtr revIDLastSave="24" documentId="13_ncr:1_{DAE27DCC-B4B8-475B-8C2F-A4CF3D0EAEB8}" xr6:coauthVersionLast="47" xr6:coauthVersionMax="47" xr10:uidLastSave="{6526F625-30E7-4A76-9D8A-8A13546E3300}"/>
  <bookViews>
    <workbookView xWindow="-108" yWindow="-108" windowWidth="23256" windowHeight="13176" tabRatio="875" xr2:uid="{8DA8F463-FC24-475C-8226-EA8E017422F9}"/>
  </bookViews>
  <sheets>
    <sheet name="General Preliminaries" sheetId="37" r:id="rId1"/>
    <sheet name="Summary " sheetId="27" r:id="rId2"/>
    <sheet name="Horn-Afric P.S" sheetId="38" r:id="rId3"/>
    <sheet name="Xaarxaar P.S" sheetId="41" r:id="rId4"/>
    <sheet name="Al-Shacab P.S" sheetId="42" r:id="rId5"/>
    <sheet name="Afbarwaaqo P.S" sheetId="44" r:id="rId6"/>
  </sheets>
  <definedNames>
    <definedName name="_xlnm.Print_Area" localSheetId="4">'Al-Shacab P.S'!$A$1:$F$24</definedName>
    <definedName name="_xlnm.Print_Area" localSheetId="0">'General Preliminaries'!$A$1:$C$88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42" i="44" l="1"/>
  <c r="F37" i="44"/>
  <c r="E41" i="44"/>
  <c r="E42" i="44"/>
  <c r="A42" i="44" l="1"/>
  <c r="E37" i="44"/>
  <c r="F36" i="44"/>
  <c r="F34" i="44"/>
  <c r="F33" i="44"/>
  <c r="F32" i="44"/>
  <c r="D29" i="44"/>
  <c r="F29" i="44" s="1"/>
  <c r="D28" i="44"/>
  <c r="F28" i="44" s="1"/>
  <c r="D27" i="44"/>
  <c r="F27" i="44" s="1"/>
  <c r="D9" i="42"/>
  <c r="F9" i="42" s="1"/>
  <c r="D8" i="42"/>
  <c r="F8" i="42" s="1"/>
  <c r="D15" i="42"/>
  <c r="D11" i="42"/>
  <c r="D13" i="42"/>
  <c r="D18" i="42"/>
  <c r="B24" i="42" l="1"/>
  <c r="B23" i="42"/>
  <c r="A23" i="42"/>
  <c r="E19" i="42"/>
  <c r="F18" i="42"/>
  <c r="F13" i="42"/>
  <c r="F11" i="42"/>
  <c r="F19" i="42" l="1"/>
  <c r="E23" i="42" s="1"/>
  <c r="E24" i="42" s="1"/>
  <c r="C9" i="27" s="1"/>
  <c r="F10" i="44"/>
  <c r="D19" i="44" l="1"/>
  <c r="D20" i="44"/>
  <c r="D15" i="44"/>
  <c r="D13" i="44"/>
  <c r="D11" i="44"/>
  <c r="D16" i="44"/>
  <c r="B43" i="44" l="1"/>
  <c r="B41" i="44"/>
  <c r="A41" i="44"/>
  <c r="E23" i="44"/>
  <c r="F22" i="44"/>
  <c r="F20" i="44"/>
  <c r="F19" i="44"/>
  <c r="F16" i="44"/>
  <c r="F15" i="44"/>
  <c r="F13" i="44"/>
  <c r="F11" i="44"/>
  <c r="F8" i="44"/>
  <c r="F23" i="44" l="1"/>
  <c r="E43" i="44" s="1"/>
  <c r="C10" i="27" s="1"/>
  <c r="C8" i="27"/>
  <c r="B38" i="41"/>
  <c r="B37" i="41"/>
  <c r="A37" i="41"/>
  <c r="E34" i="41"/>
  <c r="F33" i="41"/>
  <c r="F32" i="41"/>
  <c r="D31" i="41"/>
  <c r="F31" i="41" s="1"/>
  <c r="F30" i="41"/>
  <c r="F26" i="41"/>
  <c r="D25" i="41"/>
  <c r="F25" i="41" s="1"/>
  <c r="D24" i="41"/>
  <c r="F24" i="41" s="1"/>
  <c r="D23" i="41"/>
  <c r="F23" i="41" s="1"/>
  <c r="D22" i="41"/>
  <c r="F22" i="41" s="1"/>
  <c r="D21" i="41"/>
  <c r="F21" i="41" s="1"/>
  <c r="D20" i="41"/>
  <c r="F20" i="41" s="1"/>
  <c r="D19" i="41"/>
  <c r="D27" i="41" s="1"/>
  <c r="D18" i="41"/>
  <c r="F18" i="41" s="1"/>
  <c r="D17" i="41"/>
  <c r="F17" i="41" s="1"/>
  <c r="D16" i="41"/>
  <c r="F16" i="41" s="1"/>
  <c r="D15" i="41"/>
  <c r="F15" i="41" s="1"/>
  <c r="D14" i="41"/>
  <c r="F14" i="41" s="1"/>
  <c r="D13" i="41"/>
  <c r="F13" i="41" s="1"/>
  <c r="D12" i="41"/>
  <c r="F12" i="41" s="1"/>
  <c r="D11" i="41"/>
  <c r="F11" i="41" s="1"/>
  <c r="D10" i="41"/>
  <c r="F10" i="41" s="1"/>
  <c r="D9" i="41"/>
  <c r="F9" i="41" s="1"/>
  <c r="D8" i="41"/>
  <c r="F8" i="41" s="1"/>
  <c r="D7" i="41"/>
  <c r="F7" i="41" s="1"/>
  <c r="D28" i="41" l="1"/>
  <c r="F27" i="41"/>
  <c r="F19" i="41"/>
  <c r="F28" i="41" l="1"/>
  <c r="D29" i="41"/>
  <c r="F29" i="41" s="1"/>
  <c r="F34" i="41" l="1"/>
  <c r="E37" i="41" s="1"/>
  <c r="E38" i="41" s="1"/>
  <c r="C7" i="27" l="1"/>
  <c r="B38" i="38"/>
  <c r="B37" i="38"/>
  <c r="A37" i="38"/>
  <c r="E34" i="38"/>
  <c r="F33" i="38"/>
  <c r="F32" i="38"/>
  <c r="D31" i="38"/>
  <c r="F31" i="38" s="1"/>
  <c r="F30" i="38"/>
  <c r="F26" i="38"/>
  <c r="D25" i="38"/>
  <c r="F25" i="38" s="1"/>
  <c r="D24" i="38"/>
  <c r="F24" i="38" s="1"/>
  <c r="D23" i="38"/>
  <c r="F23" i="38" s="1"/>
  <c r="D22" i="38"/>
  <c r="F22" i="38" s="1"/>
  <c r="D21" i="38"/>
  <c r="F21" i="38" s="1"/>
  <c r="D20" i="38"/>
  <c r="F20" i="38" s="1"/>
  <c r="D19" i="38"/>
  <c r="F19" i="38" s="1"/>
  <c r="D18" i="38"/>
  <c r="F18" i="38" s="1"/>
  <c r="D17" i="38"/>
  <c r="F17" i="38" s="1"/>
  <c r="D16" i="38"/>
  <c r="F16" i="38" s="1"/>
  <c r="D15" i="38"/>
  <c r="F15" i="38" s="1"/>
  <c r="D14" i="38"/>
  <c r="F14" i="38" s="1"/>
  <c r="D13" i="38"/>
  <c r="F13" i="38" s="1"/>
  <c r="D12" i="38"/>
  <c r="F12" i="38" s="1"/>
  <c r="D11" i="38"/>
  <c r="F11" i="38" s="1"/>
  <c r="D10" i="38"/>
  <c r="F10" i="38" s="1"/>
  <c r="D9" i="38"/>
  <c r="F9" i="38" s="1"/>
  <c r="D8" i="38"/>
  <c r="F8" i="38" s="1"/>
  <c r="D7" i="38"/>
  <c r="F7" i="38" s="1"/>
  <c r="D27" i="38" l="1"/>
  <c r="F27" i="38" s="1"/>
  <c r="D28" i="38"/>
  <c r="D29" i="38" l="1"/>
  <c r="F29" i="38" s="1"/>
  <c r="F28" i="38"/>
  <c r="F34" i="38" s="1"/>
  <c r="E37" i="38" s="1"/>
  <c r="E38" i="38" s="1"/>
  <c r="C11" i="27" l="1"/>
</calcChain>
</file>

<file path=xl/sharedStrings.xml><?xml version="1.0" encoding="utf-8"?>
<sst xmlns="http://schemas.openxmlformats.org/spreadsheetml/2006/main" count="347" uniqueCount="191">
  <si>
    <t>GENERAL PRELIMINARIES</t>
  </si>
  <si>
    <t>Pre-construction Stage</t>
  </si>
  <si>
    <t>Possible environmental/Social Impact</t>
  </si>
  <si>
    <t>Mitigation Measures</t>
  </si>
  <si>
    <t>General Instructions to Bidders:</t>
  </si>
  <si>
    <t>Bidders shall submit their offers based strictly on the provided BOQ without any modifications to item descriptions, quantities, or units of measurement. Any deviations, omissions, or unauthorized changes may result in disqualification.</t>
  </si>
  <si>
    <t>Bidders are required to fill in unit rates and amounts only in the designated pricing columns. No changes to pre-defined BOQ items are allowed.</t>
  </si>
  <si>
    <t>Should there be any discrepancies or need for clarification, bidders must submit written requests for official guidance prior to bid submission.</t>
  </si>
  <si>
    <t>If no price has been stated against any item  hereunder, the Contractor shall not be entitled to claim any money for such items even though he is obliged to execute the work or provide services described therein. Preliminary items priced by the Tenderer are deemed to include the cost of unpriced items.</t>
  </si>
  <si>
    <t>The Tenderer shall read, understand  and acquaint himself with the requirements in the Conditions of Contract, Instructions to Tenderers, Bidding Data, Bid Form, Appendix to Tender and Preamble notes. It is the Tenderer's responsibility to see that his price includes for complying with all the above requirements whether specifically referred to in this bills of quantities or otherwise.</t>
  </si>
  <si>
    <t>The Tenderer is required to visit the site of the proposed work, as it is his responsibility to ascertain the conditions governing access to the site, the existing conditionas of the facility and any other information he may find necessary before he can tender for the work.</t>
  </si>
  <si>
    <t>Cost and expenses in connection with any other preliminary item which is not listed below, but is necessary for the due completion of works, is deemed to be included in the tender rates.</t>
  </si>
  <si>
    <t>The contractor is accountable for safeguarding against any loss or damage to the works, existing structures, adjoining structures, and unfixed materials. They must also protect facility belongings, maintain the proper functioning of systems, and ensure the safety of facility users throughout the construction phase.</t>
  </si>
  <si>
    <t>Loss of vegetation and associate loss of biodiversity</t>
  </si>
  <si>
    <t>1. Siting of the sub projects in areas of minimal disturbance by ensuring proper demarcation of the project site and the vegetation clearance is limited to the demarcation areas only to prevent unnecessary clearing vegetation.</t>
  </si>
  <si>
    <t>2. Avoiding areas with a lot of vegetation and existing trees. Avoid cutting down trees as much as possible by realigning the structure around mature treesas much as possible. If cutting of trees is unavoidable, offset by replanting new trees of the same species.</t>
  </si>
  <si>
    <t>Air pollution through dust generartion</t>
  </si>
  <si>
    <t>1. Dampening of the ground by sprinkling of water regularly to keep the site dust free.</t>
  </si>
  <si>
    <t>2. Workers should adhere to putting on protective clothing and equipment such as dust mask and reflective vests.</t>
  </si>
  <si>
    <t>Soils/wind erosion</t>
  </si>
  <si>
    <t>1. Compacting of loose soil in excavation areas.</t>
  </si>
  <si>
    <t xml:space="preserve">2.Re-use the dug up soil in backfilling and landscaping.                                                      </t>
  </si>
  <si>
    <t xml:space="preserve">3. Enclose the construction site and protect the spoil to prevent these waste soils and other debris from being washed away by surface runoff, wind and naturally by spilling over to the rest of the of the school compound </t>
  </si>
  <si>
    <t>4. All dug up soil that is not needed on-site to be removed promply and disposed of to appropiriate areas as designated by the Engineeer</t>
  </si>
  <si>
    <t>Labor influx and related impacts</t>
  </si>
  <si>
    <t xml:space="preserve">1. The contractor should develop an internal labor management plan before hiring of workers. </t>
  </si>
  <si>
    <t>2. The contractor should hire mainly local labour if their skill is to the level required for such works. Contributor shall avoid bringing labour from outside except where such is necessary. This can be done in constitution with the school board management.</t>
  </si>
  <si>
    <t xml:space="preserve">3. The contractor should ensure the hiring process is done with fairness and gender sensitive. </t>
  </si>
  <si>
    <t xml:space="preserve">4. Contractor shall develop a grievance redress mechanism for both local community and workers </t>
  </si>
  <si>
    <t>Solid waste generation</t>
  </si>
  <si>
    <t>1. Regularly remove and transport excavated soil and other wastes to the designated dumpsite.</t>
  </si>
  <si>
    <t>2. Provide waste bins for solid waste disposal at strategic points for ease of disposing waste as the work progresses.</t>
  </si>
  <si>
    <t>3. construction workers should be senitized on the importance of disposing waste to the designated points.</t>
  </si>
  <si>
    <t>Noise Pollution</t>
  </si>
  <si>
    <t xml:space="preserve">1. If generator is to be installed in the site for construction purpose it shall have canopy - sound insulation to minimise disturbances, </t>
  </si>
  <si>
    <t>2. Ensure construction machineries .eg concrete mixers and vibrators and others are well maintained in a way that reduces excessive noise</t>
  </si>
  <si>
    <t>3. Undertaking loud noise activities during off-pick hours (break time, luch break, games time)</t>
  </si>
  <si>
    <t>4. Ensuring that workers wear ear muffs and other personal protective equipments (PPEs) if working in noisy section</t>
  </si>
  <si>
    <t>Increased strain on available resources</t>
  </si>
  <si>
    <t>1. The contractor should source their own water to be use during construction. By no means should the schools' resources used during construction unless prior arragemnets are made  with necessary compensations accorded</t>
  </si>
  <si>
    <t xml:space="preserve">2. Locally available materials such as soil and stones shall be sourced from approved quary sites and shall always be done in a way that it doesn’t create enviromental problems. </t>
  </si>
  <si>
    <t xml:space="preserve">3. Contractor shall in now way cut local trees to use as construction materials. This shall only be done with approval from relevant authorities. </t>
  </si>
  <si>
    <t xml:space="preserve">Child safeguarding </t>
  </si>
  <si>
    <t>1. The contractor should ensure children are protetcted from any negative impact from the construction works.</t>
  </si>
  <si>
    <t>2. The contractor should strictly hire people who are above 18 years and shall ensure to verify the age of site workers such as use of identity cards.</t>
  </si>
  <si>
    <t>3. The contractor  should prevent children from coming to the site by use of fencing. Contractor shall also ensure protection and covering of pits and deep excavations to avoid school children falling</t>
  </si>
  <si>
    <t xml:space="preserve">4. The contracor shall ensure their workers are sensitized and are fully aware of their child safeguarding obligations. </t>
  </si>
  <si>
    <t>5. The contractor should organize with the school management to ensure they alert the children not to play or go near the construction site or any machinery - vehicle transporting construction materials.</t>
  </si>
  <si>
    <t>6. Provide safety warning signs informing the children and staff of ongoing construction works.</t>
  </si>
  <si>
    <t>Increase transmission of communicable diseases - waterborne and airborne illnesses</t>
  </si>
  <si>
    <t xml:space="preserve">1. Contractor shall ensure their workers are fully sensitized about communicable diseases and ways to prevent. </t>
  </si>
  <si>
    <t xml:space="preserve">2. The contractor should ensure there is provision of safe drinking water and appropriate sanitation facilities to workers. </t>
  </si>
  <si>
    <t>Sexual exploitation and absue</t>
  </si>
  <si>
    <t>1. The contractor should develop a code of conduct which should encompass clear warning to workers on any kind of sexual exploitation and absue</t>
  </si>
  <si>
    <t>2. The contractor should provide a mechanism where workers are free to report any sexual or related harrassment to the senior management without fear of intimidation</t>
  </si>
  <si>
    <t>3. The contractor should communicate to the workers and there should be no or minimal interction with the school children.</t>
  </si>
  <si>
    <t>Occupational Saftey and Health</t>
  </si>
  <si>
    <t>1. The contractor shall hire a competent occupational health and safety officer for the construction site</t>
  </si>
  <si>
    <t>2. The contractor should provide all the construction workers with personal protective equipment.</t>
  </si>
  <si>
    <t>3. The site supervisor should ensure all the the construction workers wear the provided PPEs duringworking hours</t>
  </si>
  <si>
    <t>4. The contractor shall erect rules requiring all workers and visitors have the appropriate PPEs to prevent any injuries</t>
  </si>
  <si>
    <t>5. The contractor should purchase and provide a first aid kit at every construction site. Establish a first aid unit.</t>
  </si>
  <si>
    <t xml:space="preserve">6. The contractor should ensure any injuries, incidents or accidents are recorded and record kept for monitoring health and safety. </t>
  </si>
  <si>
    <t>Drug and substance abuse</t>
  </si>
  <si>
    <t>1. During worker's orientation, they should be clearl informed of no drug or substance abuse within the construction site and during working hours</t>
  </si>
  <si>
    <t>2. The contractor shall communicate its 'No Smoking' plicy through large visible posters to the workers.</t>
  </si>
  <si>
    <t>3. The site supervisor should not allow any worker entry to the construction site who is under the influence of drug or substance.</t>
  </si>
  <si>
    <t>4. Provide posters prohibiting workers from smoking or engaing in drug use within the school</t>
  </si>
  <si>
    <t>Social Evils/Crimes</t>
  </si>
  <si>
    <t>1. The contrator has a responsibility to provide security at the construction site and not rely on the school;s security.</t>
  </si>
  <si>
    <t>2. The contractor should consider hiring workers in collaboration with the school management who may have more knowledge on the local people, and that will minimize bad characters in its workforce.</t>
  </si>
  <si>
    <t>Program:</t>
  </si>
  <si>
    <t xml:space="preserve">GPE STG: GALMUDUG STATE COMPOUNENT </t>
  </si>
  <si>
    <t>Work:</t>
  </si>
  <si>
    <t>Location:</t>
  </si>
  <si>
    <t>#</t>
  </si>
  <si>
    <t>School Name</t>
  </si>
  <si>
    <t>Amount USD</t>
  </si>
  <si>
    <t>Name:</t>
  </si>
  <si>
    <t>Signature</t>
  </si>
  <si>
    <t>Company</t>
  </si>
  <si>
    <t xml:space="preserve">Date: </t>
  </si>
  <si>
    <t>Horn-Afric P.S</t>
  </si>
  <si>
    <t>Xaarxaar P.S</t>
  </si>
  <si>
    <t>Al-Shacab P.S</t>
  </si>
  <si>
    <t>Afbarwaaqo P.S</t>
  </si>
  <si>
    <t>SUMMARY LOT 6-B</t>
  </si>
  <si>
    <t>Galkacyo and Afbarwaaqo Districts</t>
  </si>
  <si>
    <t>TOTAL For Lot 6 (B)</t>
  </si>
  <si>
    <t>PROGRAM:</t>
  </si>
  <si>
    <r>
      <t xml:space="preserve">GLOBAL PARTNERSHIP FOR EDUCATION
</t>
    </r>
    <r>
      <rPr>
        <sz val="11"/>
        <color theme="1"/>
        <rFont val="Arial"/>
        <family val="2"/>
      </rPr>
      <t xml:space="preserve">FEDERAL SYSTEM TRANSFORMATION GRANT 
</t>
    </r>
    <r>
      <rPr>
        <b/>
        <sz val="11"/>
        <color theme="1"/>
        <rFont val="Arial"/>
        <family val="2"/>
      </rPr>
      <t>(GPE STG)</t>
    </r>
  </si>
  <si>
    <t>Project:</t>
  </si>
  <si>
    <t>Proposed construction/rehabilitation of</t>
  </si>
  <si>
    <t xml:space="preserve">Compounent: </t>
  </si>
  <si>
    <t>Galmudug State</t>
  </si>
  <si>
    <t>Elements</t>
  </si>
  <si>
    <t>Specifications</t>
  </si>
  <si>
    <t>Planned Work</t>
  </si>
  <si>
    <t>Description</t>
  </si>
  <si>
    <t>Unit</t>
  </si>
  <si>
    <t>Qty</t>
  </si>
  <si>
    <t>Rate $</t>
  </si>
  <si>
    <t>Amount $</t>
  </si>
  <si>
    <t>A</t>
  </si>
  <si>
    <t>Prepare the area by removing any loose debris, paint, or plaster, Widen the crack slightly to allow for effective filling and ensure that the edges are roughened to improve adhesion. Fill the crack with the repair mortar, pressing it firmly into the crack and smoothed to match the surrounding surface. Cure the repaired area. After drying Sand the repaired area lightly to achieve a smooth finish that blends seamlessly with the surrounding wall.</t>
  </si>
  <si>
    <t>LS</t>
  </si>
  <si>
    <r>
      <t>M</t>
    </r>
    <r>
      <rPr>
        <vertAlign val="superscript"/>
        <sz val="11"/>
        <color theme="1"/>
        <rFont val="Calibri"/>
        <family val="2"/>
        <scheme val="minor"/>
      </rPr>
      <t>2</t>
    </r>
    <r>
      <rPr>
        <sz val="11"/>
        <color theme="1"/>
        <rFont val="Calibri"/>
        <family val="2"/>
        <scheme val="minor"/>
      </rPr>
      <t/>
    </r>
  </si>
  <si>
    <r>
      <t>M</t>
    </r>
    <r>
      <rPr>
        <vertAlign val="superscript"/>
        <sz val="11"/>
        <color theme="1"/>
        <rFont val="Calibri"/>
        <family val="2"/>
        <scheme val="minor"/>
      </rPr>
      <t>3</t>
    </r>
    <r>
      <rPr>
        <sz val="11"/>
        <color theme="1"/>
        <rFont val="Calibri"/>
        <family val="2"/>
        <scheme val="minor"/>
      </rPr>
      <t/>
    </r>
  </si>
  <si>
    <t xml:space="preserve">ROOFING </t>
  </si>
  <si>
    <t>CEILING</t>
  </si>
  <si>
    <t xml:space="preserve">Supply and install 5mm prepainted stripped ceiling boards nailed on 40x40mm timber brandering at 600mm spacing. For the veranda and 4 classrooms </t>
  </si>
  <si>
    <t xml:space="preserve">PAINTING </t>
  </si>
  <si>
    <t>Before applying the paint, thoroughly sand the existing surfaces layer with sandpaper to create an optimal condition for paint application. This process includes removing loose paint and contaminants, ensuring thorough cleaning, and verifying that the surface meets necessary standards for proper paint adhesion.</t>
  </si>
  <si>
    <t>Prepare and apply two coats of first quality (harsh wether resistance) emulsion paint on external walls. (This includes Paint logos and Educational posters on the rehabilitated walls, to Education officer approval)</t>
  </si>
  <si>
    <r>
      <t>m</t>
    </r>
    <r>
      <rPr>
        <vertAlign val="superscript"/>
        <sz val="11"/>
        <color theme="1"/>
        <rFont val="Arial Narrow"/>
        <family val="2"/>
      </rPr>
      <t>2</t>
    </r>
  </si>
  <si>
    <t>Prepare and apply one undercoat, followed by two finishing coats of first-grade emulsion paint to the internal face of the existing wall surfaces. Ensure a smooth and even application for a high-quality finish. (This includes Paint logos and Educational posters on the rehabilitated walls, to Education officer approval)</t>
  </si>
  <si>
    <t>No</t>
  </si>
  <si>
    <t xml:space="preserve"> </t>
  </si>
  <si>
    <t xml:space="preserve">SUMMARY </t>
  </si>
  <si>
    <t xml:space="preserve">ELEMENTS </t>
  </si>
  <si>
    <t>Amnt USD</t>
  </si>
  <si>
    <t>Galkacyo</t>
  </si>
  <si>
    <t>CLASSROOM CONSTRUCTION (3)</t>
  </si>
  <si>
    <t>Top soil stripping and removal of small trees and debris away from the site</t>
  </si>
  <si>
    <t>Excavation of column footings of (80x80cm x 120cm deep) in all kinds of soils starting at natural ground level. Complete as per drawings and specifications.</t>
  </si>
  <si>
    <r>
      <t>m</t>
    </r>
    <r>
      <rPr>
        <vertAlign val="superscript"/>
        <sz val="11"/>
        <color theme="1"/>
        <rFont val="Arial Narrow"/>
        <family val="2"/>
      </rPr>
      <t>3</t>
    </r>
    <r>
      <rPr>
        <sz val="11"/>
        <color theme="1"/>
        <rFont val="Calibri"/>
        <family val="2"/>
        <scheme val="minor"/>
      </rPr>
      <t/>
    </r>
  </si>
  <si>
    <t>Excavation for linear foundation of (50cm wide and 60cm minimum depth)  in all kinds of soils starting at natural ground level. Price includes removal of surplus materials from site to an approved dumping area.</t>
  </si>
  <si>
    <t xml:space="preserve">5cm plain concrete blinding to the bottom of strip foundation and column footings </t>
  </si>
  <si>
    <t xml:space="preserve">Supply and construct solid stone foundation wall of 40cm thick, 50cm below ground level and 40cm above ground level. Bedded and jointed with 1:4 mix ratio of mortor </t>
  </si>
  <si>
    <r>
      <rPr>
        <b/>
        <sz val="11"/>
        <color theme="1"/>
        <rFont val="Calibri"/>
        <family val="2"/>
        <scheme val="minor"/>
      </rPr>
      <t>Ground Beam:</t>
    </r>
    <r>
      <rPr>
        <sz val="11"/>
        <color theme="1"/>
        <rFont val="Calibri"/>
        <family val="2"/>
        <scheme val="minor"/>
      </rPr>
      <t xml:space="preserve"> 20x40cm RCC with mix ratio of 1:2:4 and  Reinforced with 4nos of high yield deformed  14mm steel bars and 8mm stirrups @ 20cm c/c. Prices to include framework and all required steps to perform the work properly.</t>
    </r>
  </si>
  <si>
    <t xml:space="preserve">Foundation backfilling with hardcore in 20cm hand packed layers. </t>
  </si>
  <si>
    <t>5cm compacted murram blinding</t>
  </si>
  <si>
    <t xml:space="preserve">1000G DPM Polythene sheet laid over compacted murram surface to receive concrete. </t>
  </si>
  <si>
    <r>
      <rPr>
        <b/>
        <sz val="11"/>
        <color theme="1"/>
        <rFont val="Calibri"/>
        <family val="2"/>
        <scheme val="minor"/>
      </rPr>
      <t>Ground Floor Slab:</t>
    </r>
    <r>
      <rPr>
        <sz val="11"/>
        <color theme="1"/>
        <rFont val="Calibri"/>
        <family val="2"/>
        <scheme val="minor"/>
      </rPr>
      <t xml:space="preserve"> 8cm thick RCC with mix ratio of 1:2:4, reinforced with Y12 @ 15cm c/c on both directions. This includes 20cm high Teacher Platform. Concrete surface to be strictly finished with concrete helicopter to SCI engineers approval. No further finishing shall be done on top of the concrete. This. Prices to include framework and all required steps to perform the work properly.</t>
    </r>
  </si>
  <si>
    <t xml:space="preserve">Supply and construction of 20 cm thick Hallow Concrete Block walls (using 20cm*40cm*20cm hallow blcok walls), Bedded and jointed with 1:4 mix ratio of mortor. </t>
  </si>
  <si>
    <r>
      <rPr>
        <b/>
        <sz val="11"/>
        <color theme="1"/>
        <rFont val="Calibri"/>
        <family val="2"/>
        <scheme val="minor"/>
      </rPr>
      <t>Sill Beam:</t>
    </r>
    <r>
      <rPr>
        <sz val="11"/>
        <color theme="1"/>
        <rFont val="Calibri"/>
        <family val="2"/>
        <scheme val="minor"/>
      </rPr>
      <t xml:space="preserve"> 20x15cm RCC beam below windows mix ratio of 1:2:4 and  Reinforced with 4Y8 and 6mm links @ 20cm c/c. Prices to include framework and all required steps to perform the work properly.</t>
    </r>
  </si>
  <si>
    <r>
      <rPr>
        <b/>
        <sz val="11"/>
        <color theme="1"/>
        <rFont val="Calibri"/>
        <family val="2"/>
        <scheme val="minor"/>
      </rPr>
      <t>Lintel Beam:</t>
    </r>
    <r>
      <rPr>
        <sz val="11"/>
        <color theme="1"/>
        <rFont val="Calibri"/>
        <family val="2"/>
        <scheme val="minor"/>
      </rPr>
      <t xml:space="preserve"> 20x20cm RCC  with mix ratio of 1:2:4 and  Reinforced with 4Y12 and Y8 links @ 20cm c/c. Prices to include framework and all required steps to perform the work properly.</t>
    </r>
  </si>
  <si>
    <r>
      <rPr>
        <b/>
        <sz val="11"/>
        <color theme="1"/>
        <rFont val="Calibri"/>
        <family val="2"/>
        <scheme val="minor"/>
      </rPr>
      <t xml:space="preserve">Roof Beam: </t>
    </r>
    <r>
      <rPr>
        <sz val="11"/>
        <color theme="1"/>
        <rFont val="Calibri"/>
        <family val="2"/>
        <scheme val="minor"/>
      </rPr>
      <t>20x30cm RCC mix ratio of 1:2:4 and  Reinforced with 4Y14 and Y8 links @ 20cm c/c. Prices to include framework and all required steps to perform the work properly.</t>
    </r>
  </si>
  <si>
    <r>
      <rPr>
        <b/>
        <sz val="11"/>
        <color theme="1"/>
        <rFont val="Calibri"/>
        <family val="2"/>
        <scheme val="minor"/>
      </rPr>
      <t>Column:</t>
    </r>
    <r>
      <rPr>
        <sz val="11"/>
        <color theme="1"/>
        <rFont val="Calibri"/>
        <family val="2"/>
        <scheme val="minor"/>
      </rPr>
      <t xml:space="preserve"> 20cmx20cm 3.8m height RCC  with mix ratio of 1:2:4 and  Reinforced with 4Y12 and Y8 links @ 20cm c/c. Prices to include framework and all required steps to perform the work properly as per specifications and drawing</t>
    </r>
  </si>
  <si>
    <t xml:space="preserve">Supply materials and install 5mm ceiling boards nailed on 4x4cm timber brandering at 60cm spacing and including cornice. </t>
  </si>
  <si>
    <t>Allow provisional sum for electricity installations including ducting, wiring and lights, sockets, ceiling fans and distribution board to SCI engineer's approval.</t>
  </si>
  <si>
    <t>lsm</t>
  </si>
  <si>
    <t>Apply 15 to 20mm thick plastering on iternal and  external faces  of Walls respectivley, with mix ratio of 1:3 guaged in three coats including surface smoothing</t>
  </si>
  <si>
    <t xml:space="preserve">Apply one coat of white wash and 2 finishing coats of emulsion paint on internal wall surfaces. </t>
  </si>
  <si>
    <t xml:space="preserve">Apply white wash and 2 finishing coats of exterior paint on plastered external walls </t>
  </si>
  <si>
    <t xml:space="preserve">Steel doors made of 1.5mm MS plate on 40x30x3mm steel box frame and 40x40x3mm angle lines as outer frame fixed with 6 dove tailed wall bars of similar size and industrial hinges. All painted with antirust primer and gloss paint. Door overall size 1.2x2.1m.  </t>
  </si>
  <si>
    <t xml:space="preserve">Supply and install steel windows made of 1.5mm MS plate on 25x25x3mm steel box frames and outer frame of 25x25x3mm steel angle lines fixed with 6 dove taled angle line walls bars of same size and heavy duty hinges. Including security gril made of 20x20x2mm steel boxes at 15cm spacing and heavy duty diomond mesh plate. Window overall size 1.2x1.2m all painted with anti-corrosion paint. </t>
  </si>
  <si>
    <t xml:space="preserve">Construct a ramp with width of 1.2 meters and ascend to an upper elevation. Ensuring that the slope does not exceed the maximum of 8%.Construct using rubber stone with a 1:3 mortar ratio. Lay steel wire mesh and apply a 8cm concrete screed to the upper section of the ramp. This includes fixing CHS hand railing of approved size on both sides of the ramp. Apply steel primer. To SCI Engineer approval </t>
  </si>
  <si>
    <t>Supply and installation of 1.2x2.4m blackboard to SCI engineers approval</t>
  </si>
  <si>
    <t>no</t>
  </si>
  <si>
    <t xml:space="preserve">Horn-Afric Primary School </t>
  </si>
  <si>
    <t>CLASSROOM CONSTRUCTION (2)</t>
  </si>
  <si>
    <t>FLOORING</t>
  </si>
  <si>
    <t>Hack and remove the existing PCC floor. Dispose of the removed materials in accordance with proper waste disposal procedures.</t>
  </si>
  <si>
    <t xml:space="preserve">Xaarxaar Primary School </t>
  </si>
  <si>
    <t>CLASSROOM REHABILITATION (4)</t>
  </si>
  <si>
    <t xml:space="preserve">WALL CRACKS </t>
  </si>
  <si>
    <t xml:space="preserve">Supply and install 8 cm thick RCC floor bed with 6mm A142 mesh and small sized aggregate mixed with cement and sand. Smoothed and Finished surface. To engineers’ approval  </t>
  </si>
  <si>
    <t>Afbarwaaqo</t>
  </si>
  <si>
    <t xml:space="preserve"> Afbarwaaqo Primary School</t>
  </si>
  <si>
    <t>Construction/Rehabilitatio works of selected schools in Galkacyo &amp; Afbarwaaqo, Galmudug state of Somalia. (Phase 2)</t>
  </si>
  <si>
    <t>blackboard</t>
  </si>
  <si>
    <t xml:space="preserve">Install new blackboard to 4 classrooms </t>
  </si>
  <si>
    <t xml:space="preserve"> Al-Shacab Primary School</t>
  </si>
  <si>
    <t>2.1</t>
  </si>
  <si>
    <t xml:space="preserve">DEMOLISHING </t>
  </si>
  <si>
    <t>Carefully hackout and removing the existing floor tiles and screeds. It requires the use of appropriate tools and techniques for efficient removal, ensuring the disposal of the materials in compliance with waste management practices. Covering the entire area requiring removal.</t>
  </si>
  <si>
    <t xml:space="preserve">Carefully dismantle the existing roof cover and timber structure  with the approval of the engineer. </t>
  </si>
  <si>
    <t>Supply and Install 600X600 x 8mm thick colored Ceramic Floor tiles with screed ration 1:5</t>
  </si>
  <si>
    <t>Carefully remove existing roof of the highlighted classrooms and offices. This includes removing the existing front porch of the classrooms</t>
  </si>
  <si>
    <t>Supply and install new 30 Gauge first-class CGI/iron sheet (Bacweyne) on 80x40mm timber purlins, attached to 150x50mm timber trusses and rafters. 50x50 cm Ensure that the sheets are superposed with a 200mm overlap. Provide 150x50mm timber planks as tie beams for all trusses. 200X20 Facsia board. To SCI engineer approval</t>
  </si>
  <si>
    <r>
      <rPr>
        <b/>
        <sz val="11"/>
        <color theme="1"/>
        <rFont val="Calibri"/>
        <family val="2"/>
        <scheme val="minor"/>
      </rPr>
      <t xml:space="preserve">Footing: </t>
    </r>
    <r>
      <rPr>
        <sz val="11"/>
        <color theme="1"/>
        <rFont val="Calibri"/>
        <family val="2"/>
        <scheme val="minor"/>
      </rPr>
      <t>70x70x30cm RCC with mix ratio of 1:2:4, reinforced with Y12mm mesh @15cm c/c on both directions. Prices to include framework and all required steps to perform the work properly.</t>
    </r>
  </si>
  <si>
    <r>
      <rPr>
        <b/>
        <sz val="11"/>
        <color theme="1"/>
        <rFont val="Calibri"/>
        <family val="2"/>
        <scheme val="minor"/>
      </rPr>
      <t>Column Neck:</t>
    </r>
    <r>
      <rPr>
        <sz val="11"/>
        <color theme="1"/>
        <rFont val="Calibri"/>
        <family val="2"/>
        <scheme val="minor"/>
      </rPr>
      <t xml:space="preserve"> 20x20cm RCC  with mix ratio of 1:2:4, Reinforced with 4Y12 and 8mm stirrups @ 20cm c/c. Prices to include framework and all required steps to perform the work properly..</t>
    </r>
  </si>
  <si>
    <t>Supply and install 30 Gauge first-class CGI/iron prepainted steel roofing sheets on timber roof structure made of 2 pieces of 150x20mm nailed together to form 40mm thick member for tie beam, rafter and king post. Use 80x40mm timber struts for internal members. All nailed together and including gusset plates on joints. The shape of the roof shall be rebuilt as per existing including new parapet wall of 1m minimum height fully plastered and painted. Ensure all joints between block work and roof are sealed and water tight</t>
  </si>
  <si>
    <t>CLASSROOM REHABILITATION (6)</t>
  </si>
  <si>
    <t>Prepare and apply one undercoat, followed by two finishing coats of first-grade emulsion paint to the existing internal wall surfaces. Ensure a smooth and even application for a high-quality finish. (This includes Paint logos and Educational posters on the rehabilitated walls, to Education officer approval)</t>
  </si>
  <si>
    <t>B</t>
  </si>
  <si>
    <t xml:space="preserve">FINISHING WORKS </t>
  </si>
  <si>
    <t>Adhere strictly to the guidelines delineated in the accompanying drawings and the Specifications outlined in the BoQ. All implementations are subject to the engineer’s approval.</t>
  </si>
  <si>
    <t>Hack off the existing internal wall plastering and floor screed of the toilets and prepare the surfaces to recieve tiles and other finishing. Keep the floor drain 3% towards the floor trap/pit</t>
  </si>
  <si>
    <t>Provide and lay ceramic tiles size (30cmx30cm tiles) For the Foor and upto 1.5m height of the internal walls. The cost includes 5cm thick cement/sand slurry and all necessary installtion sundries</t>
  </si>
  <si>
    <r>
      <t>M</t>
    </r>
    <r>
      <rPr>
        <vertAlign val="superscript"/>
        <sz val="11"/>
        <color theme="1"/>
        <rFont val="Calibri"/>
        <family val="2"/>
        <scheme val="minor"/>
      </rPr>
      <t>2</t>
    </r>
  </si>
  <si>
    <t>Apply 2 coats of exterior paint on external walls of toilets and where the tiles are not installed</t>
  </si>
  <si>
    <t>PLUMBING AND SANITARY INSTALLATIONS</t>
  </si>
  <si>
    <t xml:space="preserve">Remove existing sanitary appliances and install new fixtures, ensuring all connections to services, waste, and overflows are properly jointed and secured to the floors. All installations must be approved by the engineer. </t>
  </si>
  <si>
    <t xml:space="preserve">Supply and install Twyford Bathrooms Ltd's " Refresh HO"  WH white vitreous china, close-coupled wash-down action with open flushing rim WC pan with horizontal outlet and fixing screws. WC pan to be complete with push-button dual flush cistern (ref. No. RE 2996 WH) and plastic single ring seat and cover with stainless steel hinges (ref No. RE7815WH). Cistern is to be complete with all fittings. WC to be complete with all  fixing supports.	</t>
  </si>
  <si>
    <t xml:space="preserve">Supply and install squating type WCs and conect to existing drainage pipes. </t>
  </si>
  <si>
    <t>Allow for plubming and drainage pipes improvement including side water taps.</t>
  </si>
  <si>
    <t>DOORS &amp; WINDOWS</t>
  </si>
  <si>
    <t>Supply and installation of 0.9x2.1m heavy duty steel doors of approved quality by SCI engineers</t>
  </si>
  <si>
    <t xml:space="preserve">REHABILITATION OF TWO SINGLE  LATRINES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</si>
</sst>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5">
    <numFmt numFmtId="44" formatCode="_(&quot;$&quot;* #,##0.00_);_(&quot;$&quot;* \(#,##0.00\);_(&quot;$&quot;* &quot;-&quot;??_);_(@_)"/>
    <numFmt numFmtId="43" formatCode="_(* #,##0.00_);_(* \(#,##0.00\);_(* &quot;-&quot;??_);_(@_)"/>
    <numFmt numFmtId="164" formatCode="_-* #,##0.00_-;\-* #,##0.00_-;_-* &quot;-&quot;??_-;_-@_-"/>
    <numFmt numFmtId="165" formatCode="_(&quot;$&quot;* #,##0_);_(&quot;$&quot;* \(#,##0\);_(&quot;$&quot;* &quot;-&quot;??_);_(@_)"/>
    <numFmt numFmtId="166" formatCode="0.0"/>
  </numFmts>
  <fonts count="43" x14ac:knownFonts="1">
    <font>
      <sz val="11"/>
      <color theme="1"/>
      <name val="Calibri"/>
      <family val="2"/>
      <scheme val="minor"/>
    </font>
    <font>
      <b/>
      <sz val="11"/>
      <color theme="1"/>
      <name val="Calibri"/>
      <family val="2"/>
      <scheme val="minor"/>
    </font>
    <font>
      <b/>
      <sz val="16"/>
      <color theme="1"/>
      <name val="Calibri"/>
      <family val="2"/>
      <scheme val="minor"/>
    </font>
    <font>
      <b/>
      <sz val="12"/>
      <color theme="1"/>
      <name val="Calibri"/>
      <family val="2"/>
      <scheme val="minor"/>
    </font>
    <font>
      <sz val="10"/>
      <color theme="1"/>
      <name val="Arial"/>
      <family val="2"/>
    </font>
    <font>
      <sz val="8"/>
      <name val="Calibri"/>
      <family val="2"/>
      <scheme val="minor"/>
    </font>
    <font>
      <sz val="11"/>
      <color theme="1"/>
      <name val="Calibri"/>
      <family val="2"/>
      <scheme val="minor"/>
    </font>
    <font>
      <sz val="11"/>
      <color theme="1"/>
      <name val="Times New Roman"/>
      <family val="1"/>
    </font>
    <font>
      <sz val="12"/>
      <color theme="1"/>
      <name val="Calibri"/>
      <family val="2"/>
      <scheme val="minor"/>
    </font>
    <font>
      <sz val="10"/>
      <color rgb="FF000000"/>
      <name val="Times New Roman"/>
      <family val="1"/>
    </font>
    <font>
      <sz val="11"/>
      <color theme="1"/>
      <name val="Calibri"/>
      <family val="2"/>
      <scheme val="minor"/>
    </font>
    <font>
      <b/>
      <u val="doubleAccounting"/>
      <sz val="14"/>
      <color theme="1"/>
      <name val="Calibri"/>
      <family val="2"/>
      <scheme val="minor"/>
    </font>
    <font>
      <b/>
      <sz val="11"/>
      <color rgb="FF000000"/>
      <name val="Gill Sans MT"/>
      <family val="2"/>
    </font>
    <font>
      <b/>
      <sz val="11"/>
      <color rgb="FF000000"/>
      <name val="Calibri"/>
      <family val="2"/>
      <scheme val="minor"/>
    </font>
    <font>
      <b/>
      <sz val="10"/>
      <color rgb="FF000000"/>
      <name val="Gill Sans MT"/>
      <family val="2"/>
    </font>
    <font>
      <sz val="11"/>
      <color rgb="FFFF0000"/>
      <name val="Times New Roman"/>
      <family val="1"/>
    </font>
    <font>
      <sz val="12"/>
      <color theme="1"/>
      <name val="Times New Roman"/>
      <family val="1"/>
    </font>
    <font>
      <b/>
      <sz val="12"/>
      <color theme="1"/>
      <name val="Times New Roman"/>
      <family val="1"/>
    </font>
    <font>
      <b/>
      <sz val="12"/>
      <name val="Times New Roman"/>
      <family val="1"/>
    </font>
    <font>
      <b/>
      <sz val="11"/>
      <name val="Times New Roman"/>
      <family val="1"/>
    </font>
    <font>
      <b/>
      <i/>
      <u/>
      <sz val="11"/>
      <color theme="1"/>
      <name val="Times New Roman"/>
      <family val="1"/>
    </font>
    <font>
      <sz val="11"/>
      <name val="Times New Roman"/>
      <family val="1"/>
    </font>
    <font>
      <sz val="11"/>
      <name val="Calibri"/>
      <family val="2"/>
      <scheme val="minor"/>
    </font>
    <font>
      <i/>
      <u/>
      <sz val="10"/>
      <color theme="1"/>
      <name val="Times New Roman"/>
      <family val="1"/>
    </font>
    <font>
      <b/>
      <u/>
      <sz val="12"/>
      <name val="Times New Roman"/>
      <family val="1"/>
    </font>
    <font>
      <sz val="12"/>
      <name val="Times New Roman"/>
      <family val="1"/>
    </font>
    <font>
      <b/>
      <sz val="14"/>
      <color theme="1"/>
      <name val="Times New Roman"/>
      <family val="1"/>
    </font>
    <font>
      <b/>
      <sz val="11"/>
      <name val="Calibri"/>
      <family val="2"/>
      <scheme val="minor"/>
    </font>
    <font>
      <sz val="11"/>
      <color theme="1"/>
      <name val="Arial"/>
      <family val="2"/>
    </font>
    <font>
      <b/>
      <sz val="11"/>
      <color theme="1"/>
      <name val="Arial"/>
      <family val="2"/>
    </font>
    <font>
      <vertAlign val="superscript"/>
      <sz val="11"/>
      <color theme="1"/>
      <name val="Calibri"/>
      <family val="2"/>
      <scheme val="minor"/>
    </font>
    <font>
      <vertAlign val="superscript"/>
      <sz val="11"/>
      <color theme="1"/>
      <name val="Arial Narrow"/>
      <family val="2"/>
    </font>
    <font>
      <b/>
      <sz val="11"/>
      <color rgb="FFFF0000"/>
      <name val="Arial"/>
      <family val="2"/>
    </font>
    <font>
      <b/>
      <sz val="11"/>
      <color rgb="FFFF0000"/>
      <name val="Arial Narrow"/>
      <family val="2"/>
    </font>
    <font>
      <b/>
      <sz val="11"/>
      <color theme="1"/>
      <name val="Arial Narrow"/>
      <family val="2"/>
    </font>
    <font>
      <b/>
      <sz val="14"/>
      <color theme="1"/>
      <name val="Arial Narrow"/>
      <family val="2"/>
    </font>
    <font>
      <sz val="11"/>
      <color theme="1"/>
      <name val="Arial Narrow"/>
      <family val="2"/>
    </font>
    <font>
      <sz val="10"/>
      <name val="Arial"/>
      <family val="2"/>
    </font>
    <font>
      <sz val="9"/>
      <name val="Arial"/>
      <family val="2"/>
    </font>
    <font>
      <b/>
      <sz val="12"/>
      <color theme="1"/>
      <name val="Arial Narrow"/>
      <family val="2"/>
    </font>
    <font>
      <b/>
      <i/>
      <sz val="11"/>
      <color theme="1"/>
      <name val="Calibri"/>
      <family val="2"/>
      <scheme val="minor"/>
    </font>
    <font>
      <i/>
      <u/>
      <sz val="11"/>
      <color theme="1"/>
      <name val="Calibri"/>
      <family val="2"/>
      <scheme val="minor"/>
    </font>
    <font>
      <sz val="11"/>
      <name val="Arial Narrow"/>
      <family val="2"/>
    </font>
  </fonts>
  <fills count="9">
    <fill>
      <patternFill patternType="none"/>
    </fill>
    <fill>
      <patternFill patternType="gray125"/>
    </fill>
    <fill>
      <patternFill patternType="solid">
        <fgColor theme="5" tint="0.59999389629810485"/>
        <bgColor indexed="64"/>
      </patternFill>
    </fill>
    <fill>
      <patternFill patternType="solid">
        <fgColor theme="5" tint="0.59999389629810485"/>
        <bgColor rgb="FF000000"/>
      </patternFill>
    </fill>
    <fill>
      <patternFill patternType="solid">
        <fgColor rgb="FF92D050"/>
        <bgColor indexed="64"/>
      </patternFill>
    </fill>
    <fill>
      <patternFill patternType="solid">
        <fgColor rgb="FFFFFF00"/>
        <bgColor indexed="64"/>
      </patternFill>
    </fill>
    <fill>
      <patternFill patternType="solid">
        <fgColor theme="4" tint="0.39997558519241921"/>
        <bgColor indexed="64"/>
      </patternFill>
    </fill>
    <fill>
      <patternFill patternType="solid">
        <fgColor theme="0"/>
        <bgColor indexed="64"/>
      </patternFill>
    </fill>
    <fill>
      <patternFill patternType="solid">
        <fgColor rgb="FFFFC000"/>
        <bgColor indexed="64"/>
      </patternFill>
    </fill>
  </fills>
  <borders count="60">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bottom/>
      <diagonal/>
    </border>
    <border>
      <left style="thin">
        <color indexed="64"/>
      </left>
      <right/>
      <top style="thin">
        <color indexed="64"/>
      </top>
      <bottom/>
      <diagonal/>
    </border>
    <border>
      <left style="medium">
        <color indexed="64"/>
      </left>
      <right style="thin">
        <color indexed="64"/>
      </right>
      <top/>
      <bottom style="thin">
        <color indexed="64"/>
      </bottom>
      <diagonal/>
    </border>
    <border>
      <left/>
      <right style="medium">
        <color indexed="64"/>
      </right>
      <top/>
      <bottom/>
      <diagonal/>
    </border>
    <border>
      <left style="thin">
        <color indexed="64"/>
      </left>
      <right/>
      <top/>
      <bottom style="thin">
        <color indexed="64"/>
      </bottom>
      <diagonal/>
    </border>
    <border>
      <left/>
      <right/>
      <top/>
      <bottom style="thin">
        <color indexed="64"/>
      </bottom>
      <diagonal/>
    </border>
    <border>
      <left/>
      <right/>
      <top style="thin">
        <color indexed="64"/>
      </top>
      <bottom/>
      <diagonal/>
    </border>
    <border>
      <left/>
      <right style="thin">
        <color indexed="64"/>
      </right>
      <top/>
      <bottom/>
      <diagonal/>
    </border>
    <border>
      <left style="thin">
        <color indexed="64"/>
      </left>
      <right/>
      <top/>
      <bottom/>
      <diagonal/>
    </border>
    <border>
      <left style="thin">
        <color rgb="FF000000"/>
      </left>
      <right style="thin">
        <color rgb="FF000000"/>
      </right>
      <top style="hair">
        <color rgb="FF000000"/>
      </top>
      <bottom style="hair">
        <color rgb="FF000000"/>
      </bottom>
      <diagonal/>
    </border>
    <border>
      <left style="thin">
        <color indexed="64"/>
      </left>
      <right style="medium">
        <color indexed="64"/>
      </right>
      <top/>
      <bottom style="thin">
        <color indexed="64"/>
      </bottom>
      <diagonal/>
    </border>
    <border>
      <left/>
      <right style="thin">
        <color auto="1"/>
      </right>
      <top style="thin">
        <color auto="1"/>
      </top>
      <bottom/>
      <diagonal/>
    </border>
    <border>
      <left/>
      <right style="thin">
        <color auto="1"/>
      </right>
      <top/>
      <bottom style="thin">
        <color auto="1"/>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indexed="64"/>
      </right>
      <top style="thin">
        <color auto="1"/>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diagonal/>
    </border>
    <border>
      <left/>
      <right/>
      <top/>
      <bottom style="medium">
        <color indexed="64"/>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diagonal/>
    </border>
    <border>
      <left/>
      <right style="thin">
        <color auto="1"/>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diagonal/>
    </border>
    <border>
      <left/>
      <right/>
      <top style="medium">
        <color indexed="64"/>
      </top>
      <bottom/>
      <diagonal/>
    </border>
    <border>
      <left/>
      <right style="thin">
        <color indexed="64"/>
      </right>
      <top style="thin">
        <color indexed="64"/>
      </top>
      <bottom style="thin">
        <color indexed="64"/>
      </bottom>
      <diagonal/>
    </border>
    <border>
      <left style="medium">
        <color indexed="64"/>
      </left>
      <right/>
      <top style="thin">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medium">
        <color indexed="64"/>
      </right>
      <top style="thin">
        <color indexed="64"/>
      </top>
      <bottom/>
      <diagonal/>
    </border>
    <border>
      <left/>
      <right style="medium">
        <color indexed="64"/>
      </right>
      <top style="thin">
        <color auto="1"/>
      </top>
      <bottom/>
      <diagonal/>
    </border>
    <border>
      <left/>
      <right style="medium">
        <color indexed="64"/>
      </right>
      <top/>
      <bottom style="thin">
        <color indexed="64"/>
      </bottom>
      <diagonal/>
    </border>
  </borders>
  <cellStyleXfs count="7">
    <xf numFmtId="0" fontId="0" fillId="0" borderId="0"/>
    <xf numFmtId="164" fontId="6" fillId="0" borderId="0" applyFont="0" applyFill="0" applyBorder="0" applyAlignment="0" applyProtection="0"/>
    <xf numFmtId="44" fontId="6" fillId="0" borderId="0" applyFont="0" applyFill="0" applyBorder="0" applyAlignment="0" applyProtection="0"/>
    <xf numFmtId="0" fontId="9" fillId="0" borderId="0"/>
    <xf numFmtId="0" fontId="10" fillId="0" borderId="0"/>
    <xf numFmtId="0" fontId="6" fillId="0" borderId="0"/>
    <xf numFmtId="43" fontId="6" fillId="0" borderId="0" applyFont="0" applyFill="0" applyBorder="0" applyAlignment="0" applyProtection="0"/>
  </cellStyleXfs>
  <cellXfs count="263">
    <xf numFmtId="0" fontId="0" fillId="0" borderId="0" xfId="0"/>
    <xf numFmtId="0" fontId="0" fillId="0" borderId="5" xfId="0" applyBorder="1" applyAlignment="1">
      <alignment horizontal="center" vertical="center"/>
    </xf>
    <xf numFmtId="44" fontId="0" fillId="0" borderId="0" xfId="2" applyFont="1"/>
    <xf numFmtId="44" fontId="11" fillId="0" borderId="0" xfId="2" applyFont="1" applyBorder="1"/>
    <xf numFmtId="0" fontId="4" fillId="0" borderId="3" xfId="4" applyFont="1" applyBorder="1" applyAlignment="1">
      <alignment horizontal="left" vertical="top"/>
    </xf>
    <xf numFmtId="0" fontId="1" fillId="0" borderId="4" xfId="0" applyFont="1" applyBorder="1"/>
    <xf numFmtId="0" fontId="3" fillId="2" borderId="7" xfId="0" applyFont="1" applyFill="1" applyBorder="1" applyAlignment="1">
      <alignment horizontal="left" vertical="center"/>
    </xf>
    <xf numFmtId="44" fontId="3" fillId="0" borderId="20" xfId="2" applyFont="1" applyBorder="1" applyAlignment="1">
      <alignment horizontal="center" vertical="center" wrapText="1"/>
    </xf>
    <xf numFmtId="165" fontId="8" fillId="0" borderId="6" xfId="2" applyNumberFormat="1" applyFont="1" applyBorder="1"/>
    <xf numFmtId="0" fontId="7" fillId="0" borderId="19" xfId="0" applyFont="1" applyBorder="1" applyAlignment="1">
      <alignment vertical="center" wrapText="1"/>
    </xf>
    <xf numFmtId="0" fontId="7" fillId="0" borderId="1" xfId="0" applyFont="1" applyBorder="1" applyAlignment="1">
      <alignment vertical="center" wrapText="1"/>
    </xf>
    <xf numFmtId="0" fontId="7" fillId="0" borderId="11" xfId="0" applyFont="1" applyBorder="1" applyAlignment="1">
      <alignment vertical="center" wrapText="1"/>
    </xf>
    <xf numFmtId="0" fontId="7" fillId="0" borderId="18" xfId="0" applyFont="1" applyBorder="1" applyAlignment="1">
      <alignment vertical="center" wrapText="1"/>
    </xf>
    <xf numFmtId="0" fontId="7" fillId="0" borderId="14" xfId="0" applyFont="1" applyBorder="1" applyAlignment="1">
      <alignment vertical="center" wrapText="1"/>
    </xf>
    <xf numFmtId="0" fontId="7" fillId="0" borderId="11" xfId="0" applyFont="1" applyBorder="1" applyAlignment="1">
      <alignment vertical="center"/>
    </xf>
    <xf numFmtId="0" fontId="7" fillId="0" borderId="14" xfId="0" applyFont="1" applyBorder="1" applyAlignment="1">
      <alignment vertical="center"/>
    </xf>
    <xf numFmtId="0" fontId="7" fillId="0" borderId="0" xfId="0" applyFont="1" applyAlignment="1">
      <alignment vertical="center" wrapText="1"/>
    </xf>
    <xf numFmtId="0" fontId="7" fillId="0" borderId="15" xfId="0" applyFont="1" applyBorder="1" applyAlignment="1">
      <alignment vertical="center" wrapText="1"/>
    </xf>
    <xf numFmtId="0" fontId="7" fillId="0" borderId="1" xfId="0" applyFont="1" applyBorder="1" applyAlignment="1">
      <alignment horizontal="left"/>
    </xf>
    <xf numFmtId="0" fontId="7" fillId="0" borderId="2" xfId="0" applyFont="1" applyBorder="1" applyAlignment="1">
      <alignment horizontal="left"/>
    </xf>
    <xf numFmtId="0" fontId="7" fillId="0" borderId="2" xfId="0" applyFont="1" applyBorder="1"/>
    <xf numFmtId="0" fontId="0" fillId="0" borderId="0" xfId="0" applyAlignment="1">
      <alignment horizontal="left"/>
    </xf>
    <xf numFmtId="0" fontId="13" fillId="0" borderId="0" xfId="0" applyFont="1" applyAlignment="1">
      <alignment horizontal="right" vertical="center"/>
    </xf>
    <xf numFmtId="0" fontId="1" fillId="0" borderId="12" xfId="0" applyFont="1" applyBorder="1" applyAlignment="1">
      <alignment horizontal="center" vertical="center"/>
    </xf>
    <xf numFmtId="0" fontId="16" fillId="0" borderId="0" xfId="0" applyFont="1"/>
    <xf numFmtId="0" fontId="7" fillId="0" borderId="0" xfId="0" applyFont="1"/>
    <xf numFmtId="0" fontId="1" fillId="0" borderId="0" xfId="0" applyFont="1"/>
    <xf numFmtId="0" fontId="0" fillId="0" borderId="0" xfId="0" applyAlignment="1">
      <alignment vertical="top"/>
    </xf>
    <xf numFmtId="0" fontId="0" fillId="0" borderId="0" xfId="0" applyAlignment="1">
      <alignment horizontal="center" vertical="center"/>
    </xf>
    <xf numFmtId="0" fontId="0" fillId="0" borderId="0" xfId="0" applyAlignment="1">
      <alignment horizontal="center"/>
    </xf>
    <xf numFmtId="0" fontId="17" fillId="5" borderId="7" xfId="0" applyFont="1" applyFill="1" applyBorder="1" applyAlignment="1">
      <alignment horizontal="center"/>
    </xf>
    <xf numFmtId="0" fontId="18" fillId="5" borderId="9" xfId="3" applyFont="1" applyFill="1" applyBorder="1" applyAlignment="1">
      <alignment horizontal="left" vertical="center" wrapText="1"/>
    </xf>
    <xf numFmtId="0" fontId="16" fillId="0" borderId="22" xfId="0" applyFont="1" applyBorder="1" applyAlignment="1">
      <alignment vertical="center" wrapText="1"/>
    </xf>
    <xf numFmtId="0" fontId="16" fillId="0" borderId="4" xfId="0" applyFont="1" applyBorder="1" applyAlignment="1">
      <alignment horizontal="center" vertical="center" wrapText="1"/>
    </xf>
    <xf numFmtId="2" fontId="16" fillId="0" borderId="4" xfId="2" applyNumberFormat="1" applyFont="1" applyBorder="1" applyAlignment="1">
      <alignment horizontal="center" vertical="center" wrapText="1"/>
    </xf>
    <xf numFmtId="0" fontId="16" fillId="0" borderId="4" xfId="0" applyFont="1" applyBorder="1" applyAlignment="1">
      <alignment vertical="center" wrapText="1"/>
    </xf>
    <xf numFmtId="166" fontId="16" fillId="0" borderId="0" xfId="0" applyNumberFormat="1" applyFont="1" applyAlignment="1">
      <alignment horizontal="center" vertical="center"/>
    </xf>
    <xf numFmtId="0" fontId="8" fillId="0" borderId="0" xfId="0" applyFont="1" applyAlignment="1">
      <alignment horizontal="center" vertical="center"/>
    </xf>
    <xf numFmtId="0" fontId="19" fillId="0" borderId="4" xfId="3" applyFont="1" applyBorder="1" applyAlignment="1">
      <alignment horizontal="center" vertical="center"/>
    </xf>
    <xf numFmtId="0" fontId="20" fillId="0" borderId="4" xfId="0" applyFont="1" applyBorder="1" applyAlignment="1">
      <alignment vertical="center" wrapText="1"/>
    </xf>
    <xf numFmtId="0" fontId="7" fillId="0" borderId="3" xfId="0" applyFont="1" applyBorder="1" applyAlignment="1">
      <alignment horizontal="center" vertical="center" wrapText="1"/>
    </xf>
    <xf numFmtId="2" fontId="7" fillId="0" borderId="3" xfId="2" applyNumberFormat="1" applyFont="1" applyBorder="1" applyAlignment="1">
      <alignment horizontal="center" vertical="center" wrapText="1"/>
    </xf>
    <xf numFmtId="166" fontId="7" fillId="0" borderId="0" xfId="0" applyNumberFormat="1" applyFont="1" applyAlignment="1">
      <alignment horizontal="center" vertical="center"/>
    </xf>
    <xf numFmtId="0" fontId="21" fillId="0" borderId="3" xfId="3" applyFont="1" applyBorder="1" applyAlignment="1">
      <alignment horizontal="right" vertical="center"/>
    </xf>
    <xf numFmtId="0" fontId="7" fillId="0" borderId="3" xfId="0" applyFont="1" applyBorder="1" applyAlignment="1">
      <alignment vertical="center" wrapText="1"/>
    </xf>
    <xf numFmtId="0" fontId="0" fillId="0" borderId="3" xfId="0" applyBorder="1" applyAlignment="1">
      <alignment horizontal="center" vertical="center"/>
    </xf>
    <xf numFmtId="0" fontId="19" fillId="0" borderId="3" xfId="3" applyFont="1" applyBorder="1" applyAlignment="1">
      <alignment horizontal="center" vertical="center"/>
    </xf>
    <xf numFmtId="0" fontId="20" fillId="0" borderId="3" xfId="0" applyFont="1" applyBorder="1" applyAlignment="1">
      <alignment vertical="center" wrapText="1"/>
    </xf>
    <xf numFmtId="0" fontId="22" fillId="0" borderId="3" xfId="0" applyFont="1" applyBorder="1" applyAlignment="1">
      <alignment horizontal="right" vertical="center"/>
    </xf>
    <xf numFmtId="0" fontId="22" fillId="0" borderId="3" xfId="0" applyFont="1" applyBorder="1" applyAlignment="1">
      <alignment horizontal="center" vertical="center"/>
    </xf>
    <xf numFmtId="2" fontId="7" fillId="0" borderId="3" xfId="0" applyNumberFormat="1" applyFont="1" applyBorder="1" applyAlignment="1">
      <alignment horizontal="center" vertical="center" wrapText="1"/>
    </xf>
    <xf numFmtId="0" fontId="21" fillId="0" borderId="3" xfId="3" applyFont="1" applyBorder="1" applyAlignment="1">
      <alignment horizontal="left" vertical="top" wrapText="1"/>
    </xf>
    <xf numFmtId="0" fontId="23" fillId="0" borderId="3" xfId="0" applyFont="1" applyBorder="1" applyAlignment="1">
      <alignment vertical="center" wrapText="1"/>
    </xf>
    <xf numFmtId="0" fontId="21" fillId="0" borderId="18" xfId="3" applyFont="1" applyBorder="1" applyAlignment="1">
      <alignment horizontal="right" vertical="center"/>
    </xf>
    <xf numFmtId="0" fontId="21" fillId="0" borderId="11" xfId="3" applyFont="1" applyBorder="1" applyAlignment="1">
      <alignment horizontal="left" vertical="top" wrapText="1"/>
    </xf>
    <xf numFmtId="2" fontId="7" fillId="0" borderId="39" xfId="0" applyNumberFormat="1" applyFont="1" applyBorder="1" applyAlignment="1">
      <alignment horizontal="center" vertical="center" wrapText="1"/>
    </xf>
    <xf numFmtId="2" fontId="7" fillId="0" borderId="39" xfId="2" applyNumberFormat="1" applyFont="1" applyBorder="1" applyAlignment="1">
      <alignment horizontal="center" vertical="center" wrapText="1"/>
    </xf>
    <xf numFmtId="44" fontId="22" fillId="0" borderId="3" xfId="2" applyFont="1" applyBorder="1" applyAlignment="1">
      <alignment horizontal="center" vertical="center" wrapText="1"/>
    </xf>
    <xf numFmtId="44" fontId="22" fillId="0" borderId="3" xfId="2" applyFont="1" applyBorder="1" applyAlignment="1">
      <alignment horizontal="center" vertical="center"/>
    </xf>
    <xf numFmtId="0" fontId="16" fillId="0" borderId="0" xfId="0" applyFont="1" applyAlignment="1">
      <alignment horizontal="center" vertical="center"/>
    </xf>
    <xf numFmtId="0" fontId="18" fillId="0" borderId="41" xfId="3" applyFont="1" applyBorder="1" applyAlignment="1">
      <alignment horizontal="center" vertical="center"/>
    </xf>
    <xf numFmtId="0" fontId="19" fillId="0" borderId="45" xfId="3" applyFont="1" applyBorder="1" applyAlignment="1">
      <alignment horizontal="center" vertical="top"/>
    </xf>
    <xf numFmtId="0" fontId="7" fillId="0" borderId="0" xfId="0" applyFont="1" applyAlignment="1">
      <alignment horizontal="center" vertical="center"/>
    </xf>
    <xf numFmtId="0" fontId="7" fillId="0" borderId="38" xfId="0" applyFont="1" applyBorder="1" applyAlignment="1">
      <alignment horizontal="right"/>
    </xf>
    <xf numFmtId="165" fontId="18" fillId="8" borderId="48" xfId="3" applyNumberFormat="1" applyFont="1" applyFill="1" applyBorder="1" applyAlignment="1">
      <alignment vertical="center"/>
    </xf>
    <xf numFmtId="165" fontId="18" fillId="8" borderId="25" xfId="3" applyNumberFormat="1" applyFont="1" applyFill="1" applyBorder="1" applyAlignment="1">
      <alignment vertical="center"/>
    </xf>
    <xf numFmtId="0" fontId="32" fillId="0" borderId="7" xfId="0" applyFont="1" applyBorder="1" applyAlignment="1">
      <alignment vertical="center" wrapText="1"/>
    </xf>
    <xf numFmtId="44" fontId="34" fillId="0" borderId="30" xfId="2" applyFont="1" applyBorder="1" applyAlignment="1">
      <alignment horizontal="center" vertical="center" wrapText="1"/>
    </xf>
    <xf numFmtId="44" fontId="34" fillId="0" borderId="35" xfId="2" applyFont="1" applyBorder="1" applyAlignment="1">
      <alignment horizontal="center" vertical="center" wrapText="1"/>
    </xf>
    <xf numFmtId="0" fontId="34" fillId="0" borderId="23" xfId="0" applyFont="1" applyBorder="1" applyAlignment="1">
      <alignment horizontal="center" vertical="center"/>
    </xf>
    <xf numFmtId="0" fontId="34" fillId="0" borderId="7" xfId="0" applyFont="1" applyBorder="1" applyAlignment="1">
      <alignment horizontal="center" vertical="center"/>
    </xf>
    <xf numFmtId="44" fontId="34" fillId="0" borderId="8" xfId="2" applyFont="1" applyBorder="1" applyAlignment="1">
      <alignment horizontal="center" vertical="center"/>
    </xf>
    <xf numFmtId="44" fontId="34" fillId="0" borderId="9" xfId="2" applyFont="1" applyBorder="1" applyAlignment="1">
      <alignment horizontal="center" vertical="center"/>
    </xf>
    <xf numFmtId="0" fontId="16" fillId="0" borderId="51" xfId="0" applyFont="1" applyBorder="1" applyAlignment="1">
      <alignment vertical="center" wrapText="1"/>
    </xf>
    <xf numFmtId="0" fontId="16" fillId="0" borderId="3" xfId="0" applyFont="1" applyBorder="1" applyAlignment="1">
      <alignment horizontal="center" vertical="center" wrapText="1"/>
    </xf>
    <xf numFmtId="44" fontId="16" fillId="0" borderId="3" xfId="2" applyFont="1" applyBorder="1" applyAlignment="1">
      <alignment horizontal="center" vertical="center" wrapText="1"/>
    </xf>
    <xf numFmtId="0" fontId="16" fillId="0" borderId="6" xfId="0" applyFont="1" applyBorder="1" applyAlignment="1">
      <alignment vertical="center" wrapText="1"/>
    </xf>
    <xf numFmtId="0" fontId="0" fillId="0" borderId="12" xfId="0" applyBorder="1" applyAlignment="1">
      <alignment horizontal="center" vertical="center"/>
    </xf>
    <xf numFmtId="0" fontId="36" fillId="0" borderId="39" xfId="0" applyFont="1" applyBorder="1" applyAlignment="1">
      <alignment horizontal="center" vertical="center"/>
    </xf>
    <xf numFmtId="166" fontId="37" fillId="0" borderId="3" xfId="0" applyNumberFormat="1" applyFont="1" applyBorder="1" applyAlignment="1">
      <alignment horizontal="center" vertical="center"/>
    </xf>
    <xf numFmtId="44" fontId="0" fillId="0" borderId="3" xfId="2" applyFont="1" applyBorder="1" applyAlignment="1">
      <alignment horizontal="center" vertical="center"/>
    </xf>
    <xf numFmtId="166" fontId="22" fillId="0" borderId="3" xfId="0" applyNumberFormat="1" applyFont="1" applyBorder="1" applyAlignment="1">
      <alignment horizontal="center" vertical="center" wrapText="1"/>
    </xf>
    <xf numFmtId="166" fontId="38" fillId="0" borderId="3" xfId="0" applyNumberFormat="1" applyFont="1" applyBorder="1" applyAlignment="1">
      <alignment horizontal="center" vertical="center"/>
    </xf>
    <xf numFmtId="44" fontId="38" fillId="0" borderId="3" xfId="2" applyFont="1" applyBorder="1" applyAlignment="1">
      <alignment horizontal="center" vertical="center"/>
    </xf>
    <xf numFmtId="166" fontId="0" fillId="0" borderId="3" xfId="0" applyNumberFormat="1" applyBorder="1" applyAlignment="1">
      <alignment horizontal="center" vertical="center"/>
    </xf>
    <xf numFmtId="0" fontId="36" fillId="0" borderId="3" xfId="0" applyFont="1" applyBorder="1" applyAlignment="1">
      <alignment horizontal="center" vertical="center"/>
    </xf>
    <xf numFmtId="166" fontId="22" fillId="0" borderId="3" xfId="0" applyNumberFormat="1" applyFont="1" applyBorder="1" applyAlignment="1">
      <alignment horizontal="center" vertical="center"/>
    </xf>
    <xf numFmtId="166" fontId="0" fillId="0" borderId="3" xfId="0" applyNumberFormat="1" applyBorder="1" applyAlignment="1">
      <alignment horizontal="center" vertical="center" wrapText="1"/>
    </xf>
    <xf numFmtId="44" fontId="6" fillId="0" borderId="3" xfId="2" applyFont="1" applyFill="1" applyBorder="1" applyAlignment="1">
      <alignment horizontal="center" vertical="center" wrapText="1"/>
    </xf>
    <xf numFmtId="1" fontId="8" fillId="0" borderId="3" xfId="0" applyNumberFormat="1" applyFont="1" applyBorder="1" applyAlignment="1">
      <alignment horizontal="center" vertical="center"/>
    </xf>
    <xf numFmtId="166" fontId="8" fillId="0" borderId="3" xfId="0" applyNumberFormat="1" applyFont="1" applyBorder="1" applyAlignment="1">
      <alignment horizontal="center" vertical="center"/>
    </xf>
    <xf numFmtId="44" fontId="8" fillId="7" borderId="3" xfId="2" applyFont="1" applyFill="1" applyBorder="1" applyAlignment="1">
      <alignment horizontal="center" vertical="center"/>
    </xf>
    <xf numFmtId="0" fontId="0" fillId="0" borderId="39" xfId="0" applyBorder="1" applyAlignment="1">
      <alignment horizontal="center" vertical="center"/>
    </xf>
    <xf numFmtId="166" fontId="22" fillId="0" borderId="39" xfId="0" applyNumberFormat="1" applyFont="1" applyBorder="1" applyAlignment="1">
      <alignment horizontal="center" vertical="center"/>
    </xf>
    <xf numFmtId="0" fontId="1" fillId="0" borderId="52" xfId="0" applyFont="1" applyBorder="1" applyAlignment="1">
      <alignment horizontal="center" vertical="center"/>
    </xf>
    <xf numFmtId="0" fontId="39" fillId="6" borderId="26" xfId="0" applyFont="1" applyFill="1" applyBorder="1" applyAlignment="1">
      <alignment horizontal="right"/>
    </xf>
    <xf numFmtId="0" fontId="39" fillId="6" borderId="24" xfId="0" applyFont="1" applyFill="1" applyBorder="1" applyAlignment="1">
      <alignment horizontal="center" vertical="center"/>
    </xf>
    <xf numFmtId="44" fontId="39" fillId="6" borderId="40" xfId="2" applyFont="1" applyFill="1" applyBorder="1" applyAlignment="1" applyProtection="1">
      <alignment horizontal="right" vertical="center"/>
      <protection locked="0"/>
    </xf>
    <xf numFmtId="44" fontId="39" fillId="6" borderId="25" xfId="2" applyFont="1" applyFill="1" applyBorder="1" applyAlignment="1">
      <alignment horizontal="center" vertical="center"/>
    </xf>
    <xf numFmtId="0" fontId="27" fillId="0" borderId="3" xfId="0" applyFont="1" applyBorder="1" applyAlignment="1">
      <alignment vertical="center"/>
    </xf>
    <xf numFmtId="44" fontId="7" fillId="0" borderId="3" xfId="2" applyFont="1" applyBorder="1" applyAlignment="1">
      <alignment horizontal="center" vertical="center" wrapText="1"/>
    </xf>
    <xf numFmtId="44" fontId="21" fillId="0" borderId="3" xfId="2" applyFont="1" applyFill="1" applyBorder="1" applyAlignment="1">
      <alignment horizontal="center" vertical="center" wrapText="1"/>
    </xf>
    <xf numFmtId="0" fontId="34" fillId="0" borderId="10" xfId="0" applyFont="1" applyBorder="1" applyAlignment="1">
      <alignment vertical="center"/>
    </xf>
    <xf numFmtId="1" fontId="19" fillId="0" borderId="45" xfId="3" applyNumberFormat="1" applyFont="1" applyBorder="1" applyAlignment="1">
      <alignment horizontal="center" vertical="top"/>
    </xf>
    <xf numFmtId="44" fontId="1" fillId="0" borderId="0" xfId="2" applyFont="1" applyAlignment="1">
      <alignment horizontal="center" vertical="center"/>
    </xf>
    <xf numFmtId="44" fontId="0" fillId="0" borderId="0" xfId="2" applyFont="1" applyAlignment="1">
      <alignment horizontal="center" vertical="center"/>
    </xf>
    <xf numFmtId="43" fontId="34" fillId="0" borderId="8" xfId="6" applyFont="1" applyBorder="1" applyAlignment="1">
      <alignment horizontal="center" vertical="center"/>
    </xf>
    <xf numFmtId="0" fontId="0" fillId="0" borderId="3" xfId="0" applyBorder="1" applyAlignment="1">
      <alignment horizontal="center" vertical="center" wrapText="1"/>
    </xf>
    <xf numFmtId="44" fontId="0" fillId="0" borderId="0" xfId="0" applyNumberFormat="1"/>
    <xf numFmtId="0" fontId="19" fillId="0" borderId="5" xfId="3" applyFont="1" applyBorder="1" applyAlignment="1">
      <alignment horizontal="center" vertical="center"/>
    </xf>
    <xf numFmtId="44" fontId="21" fillId="0" borderId="6" xfId="2" applyFont="1" applyFill="1" applyBorder="1" applyAlignment="1">
      <alignment horizontal="center" vertical="center" wrapText="1"/>
    </xf>
    <xf numFmtId="0" fontId="18" fillId="0" borderId="42" xfId="3" applyFont="1" applyBorder="1" applyAlignment="1">
      <alignment horizontal="center" vertical="center"/>
    </xf>
    <xf numFmtId="0" fontId="19" fillId="0" borderId="46" xfId="3" applyFont="1" applyBorder="1" applyAlignment="1">
      <alignment horizontal="center" vertical="top"/>
    </xf>
    <xf numFmtId="44" fontId="7" fillId="0" borderId="0" xfId="0" applyNumberFormat="1" applyFont="1"/>
    <xf numFmtId="165" fontId="18" fillId="8" borderId="31" xfId="3" applyNumberFormat="1" applyFont="1" applyFill="1" applyBorder="1" applyAlignment="1">
      <alignment vertical="center"/>
    </xf>
    <xf numFmtId="165" fontId="18" fillId="8" borderId="32" xfId="3" applyNumberFormat="1" applyFont="1" applyFill="1" applyBorder="1" applyAlignment="1">
      <alignment vertical="center"/>
    </xf>
    <xf numFmtId="44" fontId="21" fillId="0" borderId="39" xfId="2" applyFont="1" applyFill="1" applyBorder="1" applyAlignment="1">
      <alignment horizontal="center" vertical="center" wrapText="1"/>
    </xf>
    <xf numFmtId="0" fontId="34" fillId="0" borderId="18" xfId="0" applyFont="1" applyBorder="1" applyAlignment="1">
      <alignment vertical="center"/>
    </xf>
    <xf numFmtId="2" fontId="39" fillId="6" borderId="40" xfId="2" applyNumberFormat="1" applyFont="1" applyFill="1" applyBorder="1" applyAlignment="1" applyProtection="1">
      <alignment horizontal="right" vertical="center"/>
      <protection locked="0"/>
    </xf>
    <xf numFmtId="43" fontId="22" fillId="0" borderId="0" xfId="6" applyFont="1" applyBorder="1" applyAlignment="1">
      <alignment horizontal="center" vertical="center"/>
    </xf>
    <xf numFmtId="43" fontId="27" fillId="0" borderId="0" xfId="6" applyFont="1" applyBorder="1" applyAlignment="1">
      <alignment horizontal="center" vertical="center"/>
    </xf>
    <xf numFmtId="49" fontId="21" fillId="0" borderId="5" xfId="3" applyNumberFormat="1" applyFont="1" applyBorder="1" applyAlignment="1">
      <alignment horizontal="right" vertical="center"/>
    </xf>
    <xf numFmtId="1" fontId="7" fillId="0" borderId="3" xfId="0" applyNumberFormat="1" applyFont="1" applyBorder="1" applyAlignment="1">
      <alignment horizontal="center" vertical="center" wrapText="1"/>
    </xf>
    <xf numFmtId="44" fontId="7" fillId="0" borderId="6" xfId="2" applyFont="1" applyBorder="1" applyAlignment="1">
      <alignment horizontal="center" vertical="center" wrapText="1"/>
    </xf>
    <xf numFmtId="166" fontId="7" fillId="0" borderId="3" xfId="0" applyNumberFormat="1" applyFont="1" applyBorder="1" applyAlignment="1">
      <alignment horizontal="center" vertical="center" wrapText="1"/>
    </xf>
    <xf numFmtId="44" fontId="21" fillId="0" borderId="3" xfId="2" applyFont="1" applyBorder="1" applyAlignment="1">
      <alignment horizontal="center" vertical="center" wrapText="1"/>
    </xf>
    <xf numFmtId="0" fontId="16" fillId="0" borderId="28" xfId="0" applyFont="1" applyBorder="1" applyAlignment="1">
      <alignment vertical="center" wrapText="1"/>
    </xf>
    <xf numFmtId="0" fontId="16" fillId="0" borderId="29" xfId="0" applyFont="1" applyBorder="1" applyAlignment="1">
      <alignment horizontal="center" vertical="center" wrapText="1"/>
    </xf>
    <xf numFmtId="2" fontId="16" fillId="0" borderId="29" xfId="2" applyNumberFormat="1" applyFont="1" applyBorder="1" applyAlignment="1">
      <alignment horizontal="center" vertical="center" wrapText="1"/>
    </xf>
    <xf numFmtId="0" fontId="16" fillId="0" borderId="30" xfId="0" applyFont="1" applyBorder="1" applyAlignment="1">
      <alignment vertical="center" wrapText="1"/>
    </xf>
    <xf numFmtId="0" fontId="19" fillId="0" borderId="12" xfId="3" applyFont="1" applyBorder="1" applyAlignment="1">
      <alignment horizontal="center" vertical="center"/>
    </xf>
    <xf numFmtId="0" fontId="7" fillId="0" borderId="6" xfId="0" applyFont="1" applyBorder="1" applyAlignment="1">
      <alignment horizontal="center" vertical="center" wrapText="1"/>
    </xf>
    <xf numFmtId="0" fontId="21" fillId="0" borderId="5" xfId="3" applyFont="1" applyBorder="1" applyAlignment="1">
      <alignment horizontal="right" vertical="center"/>
    </xf>
    <xf numFmtId="0" fontId="21" fillId="0" borderId="10" xfId="3" applyFont="1" applyBorder="1" applyAlignment="1">
      <alignment horizontal="right" vertical="center"/>
    </xf>
    <xf numFmtId="44" fontId="21" fillId="0" borderId="57" xfId="2" applyFont="1" applyFill="1" applyBorder="1" applyAlignment="1">
      <alignment horizontal="center" vertical="center" wrapText="1"/>
    </xf>
    <xf numFmtId="0" fontId="0" fillId="0" borderId="11" xfId="3" applyFont="1" applyBorder="1" applyAlignment="1">
      <alignment horizontal="left" vertical="top" wrapText="1"/>
    </xf>
    <xf numFmtId="0" fontId="16" fillId="0" borderId="15" xfId="0" applyFont="1" applyBorder="1" applyAlignment="1">
      <alignment horizontal="center" vertical="center"/>
    </xf>
    <xf numFmtId="44" fontId="16" fillId="0" borderId="0" xfId="2" applyFont="1" applyBorder="1" applyAlignment="1">
      <alignment horizontal="center" vertical="center"/>
    </xf>
    <xf numFmtId="0" fontId="16" fillId="0" borderId="59" xfId="0" applyFont="1" applyBorder="1"/>
    <xf numFmtId="0" fontId="34" fillId="0" borderId="5" xfId="0" applyFont="1" applyBorder="1" applyAlignment="1">
      <alignment horizontal="center" vertical="center"/>
    </xf>
    <xf numFmtId="0" fontId="40" fillId="0" borderId="3" xfId="0" applyFont="1" applyBorder="1" applyAlignment="1">
      <alignment horizontal="left" vertical="top" wrapText="1"/>
    </xf>
    <xf numFmtId="44" fontId="36" fillId="0" borderId="3" xfId="2" applyFont="1" applyBorder="1" applyAlignment="1" applyProtection="1">
      <alignment horizontal="center" vertical="center"/>
      <protection locked="0"/>
    </xf>
    <xf numFmtId="44" fontId="36" fillId="0" borderId="6" xfId="2" applyFont="1" applyBorder="1" applyAlignment="1" applyProtection="1">
      <alignment horizontal="center" vertical="center"/>
    </xf>
    <xf numFmtId="0" fontId="41" fillId="0" borderId="3" xfId="0" applyFont="1" applyBorder="1" applyAlignment="1">
      <alignment horizontal="left" vertical="top" wrapText="1"/>
    </xf>
    <xf numFmtId="0" fontId="36" fillId="0" borderId="5" xfId="0" applyFont="1" applyBorder="1" applyAlignment="1">
      <alignment horizontal="right" vertical="center"/>
    </xf>
    <xf numFmtId="1" fontId="42" fillId="0" borderId="3" xfId="3" applyNumberFormat="1" applyFont="1" applyBorder="1" applyAlignment="1">
      <alignment horizontal="center" vertical="center"/>
    </xf>
    <xf numFmtId="0" fontId="22" fillId="0" borderId="3" xfId="0" applyFont="1" applyBorder="1" applyAlignment="1">
      <alignment vertical="center" wrapText="1"/>
    </xf>
    <xf numFmtId="0" fontId="22" fillId="0" borderId="3" xfId="0" applyFont="1" applyBorder="1" applyAlignment="1">
      <alignment horizontal="center" vertical="center" wrapText="1"/>
    </xf>
    <xf numFmtId="43" fontId="22" fillId="0" borderId="6" xfId="6" applyFont="1" applyBorder="1" applyAlignment="1">
      <alignment horizontal="center" vertical="center"/>
    </xf>
    <xf numFmtId="0" fontId="22" fillId="7" borderId="3" xfId="0" applyFont="1" applyFill="1" applyBorder="1" applyAlignment="1">
      <alignment horizontal="center" vertical="center"/>
    </xf>
    <xf numFmtId="0" fontId="0" fillId="0" borderId="5" xfId="0" applyBorder="1" applyAlignment="1">
      <alignment horizontal="right" vertical="center"/>
    </xf>
    <xf numFmtId="0" fontId="7" fillId="0" borderId="1" xfId="0" applyFont="1" applyBorder="1" applyAlignment="1">
      <alignment horizontal="center"/>
    </xf>
    <xf numFmtId="0" fontId="7" fillId="0" borderId="2" xfId="0" applyFont="1" applyBorder="1" applyAlignment="1">
      <alignment horizontal="center"/>
    </xf>
    <xf numFmtId="0" fontId="15" fillId="0" borderId="11" xfId="0" applyFont="1" applyBorder="1" applyAlignment="1">
      <alignment horizontal="center" vertical="center"/>
    </xf>
    <xf numFmtId="0" fontId="15" fillId="0" borderId="16" xfId="0" applyFont="1" applyBorder="1" applyAlignment="1">
      <alignment horizontal="center" vertical="center"/>
    </xf>
    <xf numFmtId="0" fontId="15" fillId="0" borderId="14" xfId="0" applyFont="1" applyBorder="1" applyAlignment="1">
      <alignment horizontal="center" vertical="center"/>
    </xf>
    <xf numFmtId="0" fontId="15" fillId="0" borderId="15" xfId="0" applyFont="1" applyBorder="1" applyAlignment="1">
      <alignment horizontal="center" vertical="center"/>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15" fillId="0" borderId="11" xfId="0" applyFont="1" applyBorder="1" applyAlignment="1">
      <alignment horizontal="center" vertical="center" wrapText="1"/>
    </xf>
    <xf numFmtId="0" fontId="15" fillId="0" borderId="21" xfId="0" applyFont="1" applyBorder="1" applyAlignment="1">
      <alignment horizontal="center" vertical="center" wrapText="1"/>
    </xf>
    <xf numFmtId="0" fontId="15" fillId="0" borderId="14" xfId="0" applyFont="1" applyBorder="1" applyAlignment="1">
      <alignment horizontal="center" vertical="center" wrapText="1"/>
    </xf>
    <xf numFmtId="0" fontId="15" fillId="0" borderId="22" xfId="0" applyFont="1" applyBorder="1" applyAlignment="1">
      <alignment horizontal="center" vertical="center" wrapText="1"/>
    </xf>
    <xf numFmtId="0" fontId="15" fillId="0" borderId="11" xfId="0" applyFont="1" applyBorder="1" applyAlignment="1">
      <alignment horizontal="left" vertical="center" wrapText="1"/>
    </xf>
    <xf numFmtId="0" fontId="15" fillId="0" borderId="16" xfId="0" applyFont="1" applyBorder="1" applyAlignment="1">
      <alignment horizontal="left" vertical="center" wrapText="1"/>
    </xf>
    <xf numFmtId="0" fontId="15" fillId="0" borderId="18" xfId="0" applyFont="1" applyBorder="1" applyAlignment="1">
      <alignment horizontal="left" vertical="center" wrapText="1"/>
    </xf>
    <xf numFmtId="0" fontId="15" fillId="0" borderId="0" xfId="0" applyFont="1" applyAlignment="1">
      <alignment horizontal="left" vertical="center" wrapText="1"/>
    </xf>
    <xf numFmtId="0" fontId="15" fillId="0" borderId="14" xfId="0" applyFont="1" applyBorder="1" applyAlignment="1">
      <alignment horizontal="left" vertical="center" wrapText="1"/>
    </xf>
    <xf numFmtId="0" fontId="15" fillId="0" borderId="15" xfId="0" applyFont="1" applyBorder="1" applyAlignment="1">
      <alignment horizontal="left" vertical="center" wrapText="1"/>
    </xf>
    <xf numFmtId="0" fontId="15" fillId="0" borderId="21" xfId="0" applyFont="1" applyBorder="1" applyAlignment="1">
      <alignment horizontal="left" vertical="center" wrapText="1"/>
    </xf>
    <xf numFmtId="0" fontId="15" fillId="0" borderId="17" xfId="0" applyFont="1" applyBorder="1" applyAlignment="1">
      <alignment horizontal="left" vertical="center" wrapText="1"/>
    </xf>
    <xf numFmtId="0" fontId="15" fillId="0" borderId="22" xfId="0" applyFont="1" applyBorder="1" applyAlignment="1">
      <alignment horizontal="left" vertical="center" wrapText="1"/>
    </xf>
    <xf numFmtId="0" fontId="7" fillId="0" borderId="1" xfId="0" applyFont="1" applyBorder="1" applyAlignment="1">
      <alignment horizontal="center" wrapText="1"/>
    </xf>
    <xf numFmtId="0" fontId="7" fillId="0" borderId="2" xfId="0" applyFont="1" applyBorder="1" applyAlignment="1">
      <alignment horizontal="center" wrapText="1"/>
    </xf>
    <xf numFmtId="0" fontId="15" fillId="0" borderId="16" xfId="0" applyFont="1" applyBorder="1" applyAlignment="1">
      <alignment horizontal="left" vertical="center"/>
    </xf>
    <xf numFmtId="0" fontId="15" fillId="0" borderId="21" xfId="0" applyFont="1" applyBorder="1" applyAlignment="1">
      <alignment horizontal="left" vertical="center"/>
    </xf>
    <xf numFmtId="0" fontId="15" fillId="0" borderId="0" xfId="0" applyFont="1" applyAlignment="1">
      <alignment horizontal="left" vertical="center"/>
    </xf>
    <xf numFmtId="0" fontId="15" fillId="0" borderId="17" xfId="0" applyFont="1" applyBorder="1" applyAlignment="1">
      <alignment horizontal="left" vertical="center"/>
    </xf>
    <xf numFmtId="0" fontId="15" fillId="0" borderId="15" xfId="0" applyFont="1" applyBorder="1" applyAlignment="1">
      <alignment horizontal="left" vertical="center"/>
    </xf>
    <xf numFmtId="0" fontId="15" fillId="0" borderId="22" xfId="0" applyFont="1" applyBorder="1" applyAlignment="1">
      <alignment horizontal="left" vertical="center"/>
    </xf>
    <xf numFmtId="0" fontId="0" fillId="0" borderId="7" xfId="0" applyBorder="1" applyAlignment="1">
      <alignment horizontal="center"/>
    </xf>
    <xf numFmtId="0" fontId="0" fillId="0" borderId="8" xfId="0" applyBorder="1" applyAlignment="1">
      <alignment horizontal="center"/>
    </xf>
    <xf numFmtId="0" fontId="0" fillId="0" borderId="9" xfId="0" applyBorder="1" applyAlignment="1">
      <alignment horizontal="center"/>
    </xf>
    <xf numFmtId="0" fontId="3" fillId="2" borderId="8" xfId="0" applyFont="1" applyFill="1" applyBorder="1" applyAlignment="1">
      <alignment horizontal="center"/>
    </xf>
    <xf numFmtId="0" fontId="3" fillId="2" borderId="9" xfId="0" applyFont="1" applyFill="1" applyBorder="1" applyAlignment="1">
      <alignment horizontal="center"/>
    </xf>
    <xf numFmtId="0" fontId="1" fillId="0" borderId="0" xfId="0" applyFont="1" applyAlignment="1">
      <alignment horizontal="center"/>
    </xf>
    <xf numFmtId="0" fontId="14" fillId="3" borderId="8" xfId="0" applyFont="1" applyFill="1" applyBorder="1" applyAlignment="1">
      <alignment horizontal="left" vertical="center" wrapText="1"/>
    </xf>
    <xf numFmtId="0" fontId="14" fillId="3" borderId="9" xfId="0" applyFont="1" applyFill="1" applyBorder="1" applyAlignment="1">
      <alignment horizontal="left" vertical="center" wrapText="1"/>
    </xf>
    <xf numFmtId="0" fontId="13" fillId="0" borderId="0" xfId="0" applyFont="1" applyAlignment="1" applyProtection="1">
      <alignment horizontal="center" vertical="center"/>
      <protection locked="0"/>
    </xf>
    <xf numFmtId="0" fontId="12" fillId="3" borderId="8" xfId="0" applyFont="1" applyFill="1" applyBorder="1" applyAlignment="1">
      <alignment horizontal="left"/>
    </xf>
    <xf numFmtId="0" fontId="12" fillId="3" borderId="9" xfId="0" applyFont="1" applyFill="1" applyBorder="1" applyAlignment="1">
      <alignment horizontal="left"/>
    </xf>
    <xf numFmtId="0" fontId="2" fillId="2" borderId="10" xfId="0" applyFont="1" applyFill="1" applyBorder="1" applyAlignment="1">
      <alignment horizontal="center"/>
    </xf>
    <xf numFmtId="0" fontId="2" fillId="2" borderId="0" xfId="0" applyFont="1" applyFill="1" applyAlignment="1">
      <alignment horizontal="center"/>
    </xf>
    <xf numFmtId="0" fontId="2" fillId="2" borderId="13" xfId="0" applyFont="1" applyFill="1" applyBorder="1" applyAlignment="1">
      <alignment horizontal="center"/>
    </xf>
    <xf numFmtId="0" fontId="26" fillId="8" borderId="48" xfId="0" applyFont="1" applyFill="1" applyBorder="1" applyAlignment="1">
      <alignment horizontal="right" vertical="center"/>
    </xf>
    <xf numFmtId="0" fontId="26" fillId="8" borderId="24" xfId="0" applyFont="1" applyFill="1" applyBorder="1" applyAlignment="1">
      <alignment horizontal="right" vertical="center"/>
    </xf>
    <xf numFmtId="0" fontId="26" fillId="8" borderId="25" xfId="0" applyFont="1" applyFill="1" applyBorder="1" applyAlignment="1">
      <alignment horizontal="right" vertical="center"/>
    </xf>
    <xf numFmtId="0" fontId="24" fillId="4" borderId="48" xfId="3" applyFont="1" applyFill="1" applyBorder="1" applyAlignment="1">
      <alignment horizontal="center" vertical="center"/>
    </xf>
    <xf numFmtId="0" fontId="24" fillId="4" borderId="24" xfId="3" applyFont="1" applyFill="1" applyBorder="1" applyAlignment="1">
      <alignment horizontal="center" vertical="center"/>
    </xf>
    <xf numFmtId="0" fontId="24" fillId="4" borderId="25" xfId="3" applyFont="1" applyFill="1" applyBorder="1" applyAlignment="1">
      <alignment horizontal="center" vertical="center"/>
    </xf>
    <xf numFmtId="0" fontId="24" fillId="0" borderId="42" xfId="3" applyFont="1" applyBorder="1" applyAlignment="1">
      <alignment horizontal="left" vertical="center"/>
    </xf>
    <xf numFmtId="0" fontId="24" fillId="0" borderId="43" xfId="3" applyFont="1" applyBorder="1" applyAlignment="1">
      <alignment horizontal="left" vertical="center"/>
    </xf>
    <xf numFmtId="0" fontId="24" fillId="0" borderId="44" xfId="3" applyFont="1" applyBorder="1" applyAlignment="1">
      <alignment horizontal="left" vertical="center"/>
    </xf>
    <xf numFmtId="0" fontId="18" fillId="0" borderId="42" xfId="3" applyFont="1" applyBorder="1" applyAlignment="1">
      <alignment horizontal="center" vertical="center" wrapText="1"/>
    </xf>
    <xf numFmtId="0" fontId="18" fillId="0" borderId="44" xfId="3" applyFont="1" applyBorder="1" applyAlignment="1">
      <alignment horizontal="center" vertical="center" wrapText="1"/>
    </xf>
    <xf numFmtId="0" fontId="21" fillId="0" borderId="46" xfId="3" applyFont="1" applyBorder="1" applyAlignment="1">
      <alignment horizontal="left" vertical="center" wrapText="1"/>
    </xf>
    <xf numFmtId="0" fontId="21" fillId="0" borderId="2" xfId="3" applyFont="1" applyBorder="1" applyAlignment="1">
      <alignment horizontal="left" vertical="center" wrapText="1"/>
    </xf>
    <xf numFmtId="0" fontId="21" fillId="0" borderId="47" xfId="3" applyFont="1" applyBorder="1" applyAlignment="1">
      <alignment horizontal="left" vertical="center" wrapText="1"/>
    </xf>
    <xf numFmtId="44" fontId="25" fillId="0" borderId="46" xfId="3" applyNumberFormat="1" applyFont="1" applyBorder="1" applyAlignment="1">
      <alignment horizontal="center" vertical="center"/>
    </xf>
    <xf numFmtId="44" fontId="25" fillId="0" borderId="47" xfId="3" applyNumberFormat="1" applyFont="1" applyBorder="1" applyAlignment="1">
      <alignment horizontal="center" vertical="center"/>
    </xf>
    <xf numFmtId="44" fontId="35" fillId="4" borderId="36" xfId="2" applyFont="1" applyFill="1" applyBorder="1" applyAlignment="1" applyProtection="1">
      <alignment horizontal="left" vertical="center"/>
    </xf>
    <xf numFmtId="44" fontId="35" fillId="4" borderId="38" xfId="2" applyFont="1" applyFill="1" applyBorder="1" applyAlignment="1" applyProtection="1">
      <alignment horizontal="left" vertical="center"/>
    </xf>
    <xf numFmtId="44" fontId="35" fillId="4" borderId="31" xfId="2" applyFont="1" applyFill="1" applyBorder="1" applyAlignment="1" applyProtection="1">
      <alignment horizontal="center" vertical="center"/>
    </xf>
    <xf numFmtId="44" fontId="35" fillId="4" borderId="32" xfId="2" applyFont="1" applyFill="1" applyBorder="1" applyAlignment="1" applyProtection="1">
      <alignment horizontal="center" vertical="center"/>
    </xf>
    <xf numFmtId="44" fontId="35" fillId="4" borderId="37" xfId="2" applyFont="1" applyFill="1" applyBorder="1" applyAlignment="1" applyProtection="1">
      <alignment horizontal="center" vertical="center"/>
    </xf>
    <xf numFmtId="0" fontId="29" fillId="0" borderId="49" xfId="0" applyFont="1" applyBorder="1" applyAlignment="1">
      <alignment horizontal="center" vertical="center" wrapText="1"/>
    </xf>
    <xf numFmtId="0" fontId="29" fillId="0" borderId="50" xfId="0" applyFont="1" applyBorder="1" applyAlignment="1">
      <alignment horizontal="center" vertical="center" wrapText="1"/>
    </xf>
    <xf numFmtId="0" fontId="29" fillId="0" borderId="27" xfId="0" applyFont="1" applyBorder="1" applyAlignment="1">
      <alignment horizontal="center" vertical="center" wrapText="1"/>
    </xf>
    <xf numFmtId="0" fontId="29" fillId="0" borderId="26" xfId="0" applyFont="1" applyBorder="1" applyAlignment="1">
      <alignment horizontal="center" vertical="center" wrapText="1"/>
    </xf>
    <xf numFmtId="0" fontId="32" fillId="0" borderId="26" xfId="0" applyFont="1" applyBorder="1" applyAlignment="1">
      <alignment horizontal="center" vertical="center" wrapText="1"/>
    </xf>
    <xf numFmtId="0" fontId="32" fillId="0" borderId="31" xfId="0" applyFont="1" applyBorder="1" applyAlignment="1">
      <alignment horizontal="center" vertical="center" wrapText="1"/>
    </xf>
    <xf numFmtId="0" fontId="1" fillId="0" borderId="26" xfId="0" applyFont="1" applyBorder="1" applyAlignment="1">
      <alignment horizontal="center" wrapText="1"/>
    </xf>
    <xf numFmtId="0" fontId="1" fillId="0" borderId="27" xfId="0" applyFont="1" applyBorder="1" applyAlignment="1">
      <alignment horizontal="center" wrapText="1"/>
    </xf>
    <xf numFmtId="0" fontId="33" fillId="0" borderId="28" xfId="0" applyFont="1" applyBorder="1" applyAlignment="1">
      <alignment horizontal="center" vertical="center" wrapText="1"/>
    </xf>
    <xf numFmtId="0" fontId="33" fillId="0" borderId="29" xfId="0" applyFont="1" applyBorder="1" applyAlignment="1">
      <alignment horizontal="center" vertical="center" wrapText="1"/>
    </xf>
    <xf numFmtId="0" fontId="33" fillId="0" borderId="33" xfId="0" applyFont="1" applyBorder="1" applyAlignment="1">
      <alignment horizontal="center" vertical="center" wrapText="1"/>
    </xf>
    <xf numFmtId="0" fontId="33" fillId="0" borderId="34" xfId="0" applyFont="1" applyBorder="1" applyAlignment="1">
      <alignment horizontal="center" vertical="center" wrapText="1"/>
    </xf>
    <xf numFmtId="0" fontId="1" fillId="0" borderId="31" xfId="0" applyFont="1" applyBorder="1" applyAlignment="1">
      <alignment horizontal="center" vertical="top" wrapText="1"/>
    </xf>
    <xf numFmtId="0" fontId="1" fillId="0" borderId="32" xfId="0" applyFont="1" applyBorder="1" applyAlignment="1">
      <alignment horizontal="center" vertical="top" wrapText="1"/>
    </xf>
    <xf numFmtId="0" fontId="21" fillId="0" borderId="55" xfId="3" applyFont="1" applyBorder="1" applyAlignment="1">
      <alignment horizontal="left" vertical="center" wrapText="1"/>
    </xf>
    <xf numFmtId="0" fontId="21" fillId="0" borderId="29" xfId="3" applyFont="1" applyBorder="1" applyAlignment="1">
      <alignment horizontal="left" vertical="center" wrapText="1"/>
    </xf>
    <xf numFmtId="0" fontId="21" fillId="0" borderId="56" xfId="3" applyFont="1" applyBorder="1" applyAlignment="1">
      <alignment horizontal="left" vertical="center" wrapText="1"/>
    </xf>
    <xf numFmtId="44" fontId="25" fillId="0" borderId="12" xfId="3" applyNumberFormat="1" applyFont="1" applyBorder="1" applyAlignment="1">
      <alignment horizontal="center" vertical="center"/>
    </xf>
    <xf numFmtId="44" fontId="25" fillId="0" borderId="20" xfId="3" applyNumberFormat="1" applyFont="1" applyBorder="1" applyAlignment="1">
      <alignment horizontal="center" vertical="center"/>
    </xf>
    <xf numFmtId="0" fontId="26" fillId="8" borderId="31" xfId="0" applyFont="1" applyFill="1" applyBorder="1" applyAlignment="1">
      <alignment horizontal="right" vertical="center"/>
    </xf>
    <xf numFmtId="0" fontId="26" fillId="8" borderId="37" xfId="0" applyFont="1" applyFill="1" applyBorder="1" applyAlignment="1">
      <alignment horizontal="right" vertical="center"/>
    </xf>
    <xf numFmtId="0" fontId="26" fillId="8" borderId="32" xfId="0" applyFont="1" applyFill="1" applyBorder="1" applyAlignment="1">
      <alignment horizontal="right" vertical="center"/>
    </xf>
    <xf numFmtId="44" fontId="35" fillId="6" borderId="36" xfId="2" applyFont="1" applyFill="1" applyBorder="1" applyAlignment="1" applyProtection="1">
      <alignment horizontal="left" vertical="center"/>
    </xf>
    <xf numFmtId="44" fontId="35" fillId="6" borderId="38" xfId="2" applyFont="1" applyFill="1" applyBorder="1" applyAlignment="1" applyProtection="1">
      <alignment horizontal="left" vertical="center"/>
    </xf>
    <xf numFmtId="44" fontId="35" fillId="6" borderId="31" xfId="2" applyFont="1" applyFill="1" applyBorder="1" applyAlignment="1" applyProtection="1">
      <alignment horizontal="center" vertical="center"/>
    </xf>
    <xf numFmtId="44" fontId="35" fillId="6" borderId="32" xfId="2" applyFont="1" applyFill="1" applyBorder="1" applyAlignment="1" applyProtection="1">
      <alignment horizontal="center" vertical="center"/>
    </xf>
    <xf numFmtId="44" fontId="35" fillId="6" borderId="37" xfId="2" applyFont="1" applyFill="1" applyBorder="1" applyAlignment="1" applyProtection="1">
      <alignment horizontal="center" vertical="center"/>
    </xf>
    <xf numFmtId="0" fontId="24" fillId="4" borderId="50" xfId="3" applyFont="1" applyFill="1" applyBorder="1" applyAlignment="1">
      <alignment horizontal="center" vertical="center"/>
    </xf>
    <xf numFmtId="0" fontId="24" fillId="4" borderId="27" xfId="3" applyFont="1" applyFill="1" applyBorder="1" applyAlignment="1">
      <alignment horizontal="center" vertical="center"/>
    </xf>
    <xf numFmtId="0" fontId="24" fillId="0" borderId="53" xfId="3" applyFont="1" applyBorder="1" applyAlignment="1">
      <alignment horizontal="left" vertical="center"/>
    </xf>
    <xf numFmtId="0" fontId="24" fillId="0" borderId="54" xfId="3" applyFont="1" applyBorder="1" applyAlignment="1">
      <alignment horizontal="left" vertical="center"/>
    </xf>
    <xf numFmtId="0" fontId="24" fillId="0" borderId="49" xfId="3" applyFont="1" applyBorder="1" applyAlignment="1">
      <alignment horizontal="left" vertical="center"/>
    </xf>
    <xf numFmtId="0" fontId="18" fillId="0" borderId="7" xfId="3" applyFont="1" applyBorder="1" applyAlignment="1">
      <alignment horizontal="center" vertical="center" wrapText="1"/>
    </xf>
    <xf numFmtId="0" fontId="18" fillId="0" borderId="9" xfId="3" applyFont="1" applyBorder="1" applyAlignment="1">
      <alignment horizontal="center" vertical="center" wrapText="1"/>
    </xf>
    <xf numFmtId="0" fontId="29" fillId="0" borderId="23" xfId="0" applyFont="1" applyBorder="1" applyAlignment="1">
      <alignment horizontal="center" vertical="center" wrapText="1"/>
    </xf>
    <xf numFmtId="0" fontId="29" fillId="0" borderId="24" xfId="0" applyFont="1" applyBorder="1" applyAlignment="1">
      <alignment horizontal="center" vertical="center" wrapText="1"/>
    </xf>
    <xf numFmtId="0" fontId="29" fillId="0" borderId="25" xfId="0" applyFont="1" applyBorder="1" applyAlignment="1">
      <alignment horizontal="center" vertical="center" wrapText="1"/>
    </xf>
    <xf numFmtId="0" fontId="24" fillId="4" borderId="52" xfId="3" applyFont="1" applyFill="1" applyBorder="1" applyAlignment="1">
      <alignment horizontal="center" vertical="center"/>
    </xf>
    <xf numFmtId="0" fontId="24" fillId="4" borderId="16" xfId="3" applyFont="1" applyFill="1" applyBorder="1" applyAlignment="1">
      <alignment horizontal="center" vertical="center"/>
    </xf>
    <xf numFmtId="0" fontId="24" fillId="4" borderId="58" xfId="3" applyFont="1" applyFill="1" applyBorder="1" applyAlignment="1">
      <alignment horizontal="center" vertical="center"/>
    </xf>
    <xf numFmtId="0" fontId="24" fillId="4" borderId="31" xfId="3" applyFont="1" applyFill="1" applyBorder="1" applyAlignment="1">
      <alignment horizontal="center" vertical="center"/>
    </xf>
    <xf numFmtId="0" fontId="24" fillId="4" borderId="37" xfId="3" applyFont="1" applyFill="1" applyBorder="1" applyAlignment="1">
      <alignment horizontal="center" vertical="center"/>
    </xf>
    <xf numFmtId="0" fontId="24" fillId="4" borderId="32" xfId="3" applyFont="1" applyFill="1" applyBorder="1" applyAlignment="1">
      <alignment horizontal="center" vertical="center"/>
    </xf>
    <xf numFmtId="0" fontId="24" fillId="4" borderId="11" xfId="3" applyFont="1" applyFill="1" applyBorder="1" applyAlignment="1">
      <alignment horizontal="center" vertical="center"/>
    </xf>
    <xf numFmtId="0" fontId="24" fillId="4" borderId="21" xfId="3" applyFont="1" applyFill="1" applyBorder="1" applyAlignment="1">
      <alignment horizontal="center" vertical="center"/>
    </xf>
    <xf numFmtId="0" fontId="24" fillId="4" borderId="18" xfId="3" applyFont="1" applyFill="1" applyBorder="1" applyAlignment="1">
      <alignment horizontal="center" vertical="center"/>
    </xf>
    <xf numFmtId="0" fontId="24" fillId="4" borderId="0" xfId="3" applyFont="1" applyFill="1" applyAlignment="1">
      <alignment horizontal="center" vertical="center"/>
    </xf>
    <xf numFmtId="0" fontId="24" fillId="4" borderId="17" xfId="3" applyFont="1" applyFill="1" applyBorder="1" applyAlignment="1">
      <alignment horizontal="center" vertical="center"/>
    </xf>
  </cellXfs>
  <cellStyles count="7">
    <cellStyle name="Comma" xfId="6" builtinId="3"/>
    <cellStyle name="Comma 3" xfId="1" xr:uid="{01836A5C-F05C-47E9-A349-F6435BE8ECE8}"/>
    <cellStyle name="Currency" xfId="2" builtinId="4"/>
    <cellStyle name="Normal" xfId="0" builtinId="0"/>
    <cellStyle name="Normal 2" xfId="3" xr:uid="{53D1616A-21AD-408A-8759-A8C6E3243564}"/>
    <cellStyle name="Normal 3" xfId="4" xr:uid="{7947F79E-CDF7-4476-BEF0-2A2606B9A73E}"/>
    <cellStyle name="Normal 3 2" xfId="5" xr:uid="{7ACF70B0-9519-4A95-A45D-575BD117376A}"/>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Medium2" defaultPivotStyle="PivotStyleLight16">
    <tableStyle name="TableStylePreset3_Accent1" pivot="0" count="7" xr9:uid="{505BBE91-196E-4E60-A662-0DEE7C3A3F70}">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xr9:uid="{3251E336-3307-42D8-9E6D-09F4C7C2310D}">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122767</xdr:colOff>
      <xdr:row>0</xdr:row>
      <xdr:rowOff>33867</xdr:rowOff>
    </xdr:from>
    <xdr:to>
      <xdr:col>0</xdr:col>
      <xdr:colOff>712266</xdr:colOff>
      <xdr:row>0</xdr:row>
      <xdr:rowOff>483446</xdr:rowOff>
    </xdr:to>
    <xdr:pic>
      <xdr:nvPicPr>
        <xdr:cNvPr id="6" name="Picture 5">
          <a:extLst>
            <a:ext uri="{FF2B5EF4-FFF2-40B4-BE49-F238E27FC236}">
              <a16:creationId xmlns:a16="http://schemas.microsoft.com/office/drawing/2014/main" id="{1BB95797-E997-47CF-8521-00C55D01801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2767" y="33867"/>
          <a:ext cx="589499" cy="449579"/>
        </a:xfrm>
        <a:prstGeom prst="rect">
          <a:avLst/>
        </a:prstGeom>
      </xdr:spPr>
    </xdr:pic>
    <xdr:clientData/>
  </xdr:twoCellAnchor>
  <xdr:oneCellAnchor>
    <xdr:from>
      <xdr:col>2</xdr:col>
      <xdr:colOff>982134</xdr:colOff>
      <xdr:row>0</xdr:row>
      <xdr:rowOff>67733</xdr:rowOff>
    </xdr:from>
    <xdr:ext cx="1416050" cy="365075"/>
    <xdr:pic>
      <xdr:nvPicPr>
        <xdr:cNvPr id="2" name="Picture 1">
          <a:extLst>
            <a:ext uri="{FF2B5EF4-FFF2-40B4-BE49-F238E27FC236}">
              <a16:creationId xmlns:a16="http://schemas.microsoft.com/office/drawing/2014/main" id="{43751517-356D-409F-AF5E-CDAA3898479D}"/>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3293534" y="67733"/>
          <a:ext cx="1416050" cy="365075"/>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oneCellAnchor>
    <xdr:from>
      <xdr:col>4</xdr:col>
      <xdr:colOff>243840</xdr:colOff>
      <xdr:row>0</xdr:row>
      <xdr:rowOff>121920</xdr:rowOff>
    </xdr:from>
    <xdr:ext cx="1416050" cy="365075"/>
    <xdr:pic>
      <xdr:nvPicPr>
        <xdr:cNvPr id="4" name="Picture 3">
          <a:extLst>
            <a:ext uri="{FF2B5EF4-FFF2-40B4-BE49-F238E27FC236}">
              <a16:creationId xmlns:a16="http://schemas.microsoft.com/office/drawing/2014/main" id="{DC3465BD-2A52-4B14-85BA-887F349455C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791200" y="121920"/>
          <a:ext cx="1416050" cy="365075"/>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oneCellAnchor>
    <xdr:from>
      <xdr:col>4</xdr:col>
      <xdr:colOff>243840</xdr:colOff>
      <xdr:row>0</xdr:row>
      <xdr:rowOff>121920</xdr:rowOff>
    </xdr:from>
    <xdr:ext cx="1416050" cy="365075"/>
    <xdr:pic>
      <xdr:nvPicPr>
        <xdr:cNvPr id="2" name="Picture 1">
          <a:extLst>
            <a:ext uri="{FF2B5EF4-FFF2-40B4-BE49-F238E27FC236}">
              <a16:creationId xmlns:a16="http://schemas.microsoft.com/office/drawing/2014/main" id="{F65E7080-B2C9-4963-8555-36CCF856C2B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791200" y="121920"/>
          <a:ext cx="1416050" cy="365075"/>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oneCellAnchor>
    <xdr:from>
      <xdr:col>4</xdr:col>
      <xdr:colOff>114300</xdr:colOff>
      <xdr:row>0</xdr:row>
      <xdr:rowOff>99060</xdr:rowOff>
    </xdr:from>
    <xdr:ext cx="1416050" cy="365075"/>
    <xdr:pic>
      <xdr:nvPicPr>
        <xdr:cNvPr id="2" name="Picture 1">
          <a:extLst>
            <a:ext uri="{FF2B5EF4-FFF2-40B4-BE49-F238E27FC236}">
              <a16:creationId xmlns:a16="http://schemas.microsoft.com/office/drawing/2014/main" id="{7A8D25AD-2423-4C82-A108-36F20463328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61660" y="99060"/>
          <a:ext cx="1416050" cy="365075"/>
        </a:xfrm>
        <a:prstGeom prst="rect">
          <a:avLst/>
        </a:prstGeom>
      </xdr:spPr>
    </xdr:pic>
    <xdr:clientData/>
  </xdr:oneCellAnchor>
  <xdr:oneCellAnchor>
    <xdr:from>
      <xdr:col>25</xdr:col>
      <xdr:colOff>95250</xdr:colOff>
      <xdr:row>8</xdr:row>
      <xdr:rowOff>0</xdr:rowOff>
    </xdr:from>
    <xdr:ext cx="65" cy="172227"/>
    <xdr:sp macro="" textlink="">
      <xdr:nvSpPr>
        <xdr:cNvPr id="4" name="TextBox 3">
          <a:extLst>
            <a:ext uri="{FF2B5EF4-FFF2-40B4-BE49-F238E27FC236}">
              <a16:creationId xmlns:a16="http://schemas.microsoft.com/office/drawing/2014/main" id="{E514238B-3D6B-4E5B-B2BF-A76CB58B93F0}"/>
            </a:ext>
          </a:extLst>
        </xdr:cNvPr>
        <xdr:cNvSpPr txBox="1"/>
      </xdr:nvSpPr>
      <xdr:spPr>
        <a:xfrm>
          <a:off x="17689830" y="3352800"/>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n-US" sz="1100"/>
        </a:p>
      </xdr:txBody>
    </xdr:sp>
    <xdr:clientData/>
  </xdr:oneCellAnchor>
  <xdr:oneCellAnchor>
    <xdr:from>
      <xdr:col>25</xdr:col>
      <xdr:colOff>95250</xdr:colOff>
      <xdr:row>8</xdr:row>
      <xdr:rowOff>0</xdr:rowOff>
    </xdr:from>
    <xdr:ext cx="65" cy="172227"/>
    <xdr:sp macro="" textlink="">
      <xdr:nvSpPr>
        <xdr:cNvPr id="5" name="TextBox 4">
          <a:extLst>
            <a:ext uri="{FF2B5EF4-FFF2-40B4-BE49-F238E27FC236}">
              <a16:creationId xmlns:a16="http://schemas.microsoft.com/office/drawing/2014/main" id="{02E2044C-87E8-42CB-A9A0-EA506F7BCB72}"/>
            </a:ext>
          </a:extLst>
        </xdr:cNvPr>
        <xdr:cNvSpPr txBox="1"/>
      </xdr:nvSpPr>
      <xdr:spPr>
        <a:xfrm>
          <a:off x="17689830" y="3352800"/>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n-US" sz="1100"/>
        </a:p>
      </xdr:txBody>
    </xdr:sp>
    <xdr:clientData/>
  </xdr:oneCellAnchor>
  <xdr:oneCellAnchor>
    <xdr:from>
      <xdr:col>25</xdr:col>
      <xdr:colOff>95250</xdr:colOff>
      <xdr:row>8</xdr:row>
      <xdr:rowOff>0</xdr:rowOff>
    </xdr:from>
    <xdr:ext cx="65" cy="172227"/>
    <xdr:sp macro="" textlink="">
      <xdr:nvSpPr>
        <xdr:cNvPr id="6" name="TextBox 5">
          <a:extLst>
            <a:ext uri="{FF2B5EF4-FFF2-40B4-BE49-F238E27FC236}">
              <a16:creationId xmlns:a16="http://schemas.microsoft.com/office/drawing/2014/main" id="{5E41E8D8-C665-4405-BBAB-A57BC2BB0C64}"/>
            </a:ext>
          </a:extLst>
        </xdr:cNvPr>
        <xdr:cNvSpPr txBox="1"/>
      </xdr:nvSpPr>
      <xdr:spPr>
        <a:xfrm>
          <a:off x="17689830" y="3352800"/>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n-US" sz="1100"/>
        </a:p>
      </xdr:txBody>
    </xdr:sp>
    <xdr:clientData/>
  </xdr:oneCellAnchor>
  <xdr:oneCellAnchor>
    <xdr:from>
      <xdr:col>25</xdr:col>
      <xdr:colOff>95250</xdr:colOff>
      <xdr:row>8</xdr:row>
      <xdr:rowOff>0</xdr:rowOff>
    </xdr:from>
    <xdr:ext cx="65" cy="172227"/>
    <xdr:sp macro="" textlink="">
      <xdr:nvSpPr>
        <xdr:cNvPr id="7" name="TextBox 6">
          <a:extLst>
            <a:ext uri="{FF2B5EF4-FFF2-40B4-BE49-F238E27FC236}">
              <a16:creationId xmlns:a16="http://schemas.microsoft.com/office/drawing/2014/main" id="{FBC34836-85EF-4643-ACF4-B80C3A1D865A}"/>
            </a:ext>
          </a:extLst>
        </xdr:cNvPr>
        <xdr:cNvSpPr txBox="1"/>
      </xdr:nvSpPr>
      <xdr:spPr>
        <a:xfrm>
          <a:off x="17689830" y="3352800"/>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n-US" sz="1100"/>
        </a:p>
      </xdr:txBody>
    </xdr:sp>
    <xdr:clientData/>
  </xdr:oneCellAnchor>
  <xdr:oneCellAnchor>
    <xdr:from>
      <xdr:col>26</xdr:col>
      <xdr:colOff>95250</xdr:colOff>
      <xdr:row>8</xdr:row>
      <xdr:rowOff>0</xdr:rowOff>
    </xdr:from>
    <xdr:ext cx="65" cy="172227"/>
    <xdr:sp macro="" textlink="">
      <xdr:nvSpPr>
        <xdr:cNvPr id="8" name="TextBox 7">
          <a:extLst>
            <a:ext uri="{FF2B5EF4-FFF2-40B4-BE49-F238E27FC236}">
              <a16:creationId xmlns:a16="http://schemas.microsoft.com/office/drawing/2014/main" id="{7A7FD999-457B-4DB6-A1A4-A29AAFF624BE}"/>
            </a:ext>
          </a:extLst>
        </xdr:cNvPr>
        <xdr:cNvSpPr txBox="1"/>
      </xdr:nvSpPr>
      <xdr:spPr>
        <a:xfrm>
          <a:off x="18192750" y="3352800"/>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n-US" sz="1100"/>
        </a:p>
      </xdr:txBody>
    </xdr:sp>
    <xdr:clientData/>
  </xdr:oneCellAnchor>
  <xdr:oneCellAnchor>
    <xdr:from>
      <xdr:col>26</xdr:col>
      <xdr:colOff>95250</xdr:colOff>
      <xdr:row>8</xdr:row>
      <xdr:rowOff>0</xdr:rowOff>
    </xdr:from>
    <xdr:ext cx="65" cy="172227"/>
    <xdr:sp macro="" textlink="">
      <xdr:nvSpPr>
        <xdr:cNvPr id="9" name="TextBox 8">
          <a:extLst>
            <a:ext uri="{FF2B5EF4-FFF2-40B4-BE49-F238E27FC236}">
              <a16:creationId xmlns:a16="http://schemas.microsoft.com/office/drawing/2014/main" id="{3EA54B97-8C09-4AEA-B590-041845656530}"/>
            </a:ext>
          </a:extLst>
        </xdr:cNvPr>
        <xdr:cNvSpPr txBox="1"/>
      </xdr:nvSpPr>
      <xdr:spPr>
        <a:xfrm>
          <a:off x="18192750" y="3352800"/>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n-US" sz="1100"/>
        </a:p>
      </xdr:txBody>
    </xdr:sp>
    <xdr:clientData/>
  </xdr:oneCellAnchor>
  <xdr:oneCellAnchor>
    <xdr:from>
      <xdr:col>26</xdr:col>
      <xdr:colOff>95250</xdr:colOff>
      <xdr:row>8</xdr:row>
      <xdr:rowOff>0</xdr:rowOff>
    </xdr:from>
    <xdr:ext cx="65" cy="172227"/>
    <xdr:sp macro="" textlink="">
      <xdr:nvSpPr>
        <xdr:cNvPr id="10" name="TextBox 9">
          <a:extLst>
            <a:ext uri="{FF2B5EF4-FFF2-40B4-BE49-F238E27FC236}">
              <a16:creationId xmlns:a16="http://schemas.microsoft.com/office/drawing/2014/main" id="{7C36322F-3289-42E7-8C3C-B47EEDB80C65}"/>
            </a:ext>
          </a:extLst>
        </xdr:cNvPr>
        <xdr:cNvSpPr txBox="1"/>
      </xdr:nvSpPr>
      <xdr:spPr>
        <a:xfrm>
          <a:off x="18192750" y="3352800"/>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n-US" sz="1100"/>
        </a:p>
      </xdr:txBody>
    </xdr:sp>
    <xdr:clientData/>
  </xdr:oneCellAnchor>
  <xdr:oneCellAnchor>
    <xdr:from>
      <xdr:col>26</xdr:col>
      <xdr:colOff>95250</xdr:colOff>
      <xdr:row>8</xdr:row>
      <xdr:rowOff>0</xdr:rowOff>
    </xdr:from>
    <xdr:ext cx="65" cy="172227"/>
    <xdr:sp macro="" textlink="">
      <xdr:nvSpPr>
        <xdr:cNvPr id="11" name="TextBox 10">
          <a:extLst>
            <a:ext uri="{FF2B5EF4-FFF2-40B4-BE49-F238E27FC236}">
              <a16:creationId xmlns:a16="http://schemas.microsoft.com/office/drawing/2014/main" id="{C0EF038E-9CD3-45AF-B14B-40F5C9FE0E49}"/>
            </a:ext>
          </a:extLst>
        </xdr:cNvPr>
        <xdr:cNvSpPr txBox="1"/>
      </xdr:nvSpPr>
      <xdr:spPr>
        <a:xfrm>
          <a:off x="18192750" y="3352800"/>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n-US" sz="1100"/>
        </a:p>
      </xdr:txBody>
    </xdr:sp>
    <xdr:clientData/>
  </xdr:oneCellAnchor>
  <xdr:oneCellAnchor>
    <xdr:from>
      <xdr:col>25</xdr:col>
      <xdr:colOff>95250</xdr:colOff>
      <xdr:row>8</xdr:row>
      <xdr:rowOff>0</xdr:rowOff>
    </xdr:from>
    <xdr:ext cx="65" cy="172227"/>
    <xdr:sp macro="" textlink="">
      <xdr:nvSpPr>
        <xdr:cNvPr id="12" name="TextBox 11">
          <a:extLst>
            <a:ext uri="{FF2B5EF4-FFF2-40B4-BE49-F238E27FC236}">
              <a16:creationId xmlns:a16="http://schemas.microsoft.com/office/drawing/2014/main" id="{B9A2D1D7-AE9E-4F47-87E2-6D9C52D38FFA}"/>
            </a:ext>
          </a:extLst>
        </xdr:cNvPr>
        <xdr:cNvSpPr txBox="1"/>
      </xdr:nvSpPr>
      <xdr:spPr>
        <a:xfrm>
          <a:off x="17689830" y="3352800"/>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n-US" sz="1100"/>
        </a:p>
      </xdr:txBody>
    </xdr:sp>
    <xdr:clientData/>
  </xdr:oneCellAnchor>
  <xdr:oneCellAnchor>
    <xdr:from>
      <xdr:col>25</xdr:col>
      <xdr:colOff>95250</xdr:colOff>
      <xdr:row>8</xdr:row>
      <xdr:rowOff>0</xdr:rowOff>
    </xdr:from>
    <xdr:ext cx="65" cy="172227"/>
    <xdr:sp macro="" textlink="">
      <xdr:nvSpPr>
        <xdr:cNvPr id="13" name="TextBox 12">
          <a:extLst>
            <a:ext uri="{FF2B5EF4-FFF2-40B4-BE49-F238E27FC236}">
              <a16:creationId xmlns:a16="http://schemas.microsoft.com/office/drawing/2014/main" id="{62DA8F11-F56D-4440-8BD8-63C073EFA293}"/>
            </a:ext>
          </a:extLst>
        </xdr:cNvPr>
        <xdr:cNvSpPr txBox="1"/>
      </xdr:nvSpPr>
      <xdr:spPr>
        <a:xfrm>
          <a:off x="17689830" y="3352800"/>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n-US" sz="1100"/>
        </a:p>
      </xdr:txBody>
    </xdr:sp>
    <xdr:clientData/>
  </xdr:oneCellAnchor>
  <xdr:oneCellAnchor>
    <xdr:from>
      <xdr:col>26</xdr:col>
      <xdr:colOff>95250</xdr:colOff>
      <xdr:row>8</xdr:row>
      <xdr:rowOff>0</xdr:rowOff>
    </xdr:from>
    <xdr:ext cx="65" cy="172227"/>
    <xdr:sp macro="" textlink="">
      <xdr:nvSpPr>
        <xdr:cNvPr id="14" name="TextBox 13">
          <a:extLst>
            <a:ext uri="{FF2B5EF4-FFF2-40B4-BE49-F238E27FC236}">
              <a16:creationId xmlns:a16="http://schemas.microsoft.com/office/drawing/2014/main" id="{79053942-9B35-4437-A0E1-2BB84A9AEBB8}"/>
            </a:ext>
          </a:extLst>
        </xdr:cNvPr>
        <xdr:cNvSpPr txBox="1"/>
      </xdr:nvSpPr>
      <xdr:spPr>
        <a:xfrm>
          <a:off x="18192750" y="3352800"/>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n-US" sz="1100"/>
        </a:p>
      </xdr:txBody>
    </xdr:sp>
    <xdr:clientData/>
  </xdr:oneCellAnchor>
  <xdr:oneCellAnchor>
    <xdr:from>
      <xdr:col>26</xdr:col>
      <xdr:colOff>95250</xdr:colOff>
      <xdr:row>8</xdr:row>
      <xdr:rowOff>0</xdr:rowOff>
    </xdr:from>
    <xdr:ext cx="65" cy="172227"/>
    <xdr:sp macro="" textlink="">
      <xdr:nvSpPr>
        <xdr:cNvPr id="15" name="TextBox 14">
          <a:extLst>
            <a:ext uri="{FF2B5EF4-FFF2-40B4-BE49-F238E27FC236}">
              <a16:creationId xmlns:a16="http://schemas.microsoft.com/office/drawing/2014/main" id="{0A727DB5-1786-48A9-9246-383C4F221A55}"/>
            </a:ext>
          </a:extLst>
        </xdr:cNvPr>
        <xdr:cNvSpPr txBox="1"/>
      </xdr:nvSpPr>
      <xdr:spPr>
        <a:xfrm>
          <a:off x="18192750" y="3352800"/>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n-US" sz="1100"/>
        </a:p>
      </xdr:txBody>
    </xdr:sp>
    <xdr:clientData/>
  </xdr:oneCellAnchor>
  <xdr:oneCellAnchor>
    <xdr:from>
      <xdr:col>2</xdr:col>
      <xdr:colOff>76200</xdr:colOff>
      <xdr:row>7</xdr:row>
      <xdr:rowOff>88458</xdr:rowOff>
    </xdr:from>
    <xdr:ext cx="247649" cy="200025"/>
    <mc:AlternateContent xmlns:mc="http://schemas.openxmlformats.org/markup-compatibility/2006" xmlns:a14="http://schemas.microsoft.com/office/drawing/2010/main">
      <mc:Choice Requires="a14">
        <xdr:sp macro="" textlink="">
          <xdr:nvSpPr>
            <xdr:cNvPr id="16" name="TextBox 15">
              <a:extLst>
                <a:ext uri="{FF2B5EF4-FFF2-40B4-BE49-F238E27FC236}">
                  <a16:creationId xmlns:a16="http://schemas.microsoft.com/office/drawing/2014/main" id="{66B6C00C-7BD2-4FA0-BAB1-A3F74F3376B8}"/>
                </a:ext>
              </a:extLst>
            </xdr:cNvPr>
            <xdr:cNvSpPr txBox="1"/>
          </xdr:nvSpPr>
          <xdr:spPr>
            <a:xfrm>
              <a:off x="4533900" y="1841058"/>
              <a:ext cx="247649" cy="2000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noAutofit/>
            </a:bodyPr>
            <a:lstStyle/>
            <a:p>
              <a:pPr/>
              <a14:m>
                <m:oMathPara xmlns:m="http://schemas.openxmlformats.org/officeDocument/2006/math">
                  <m:oMathParaPr>
                    <m:jc m:val="centerGroup"/>
                  </m:oMathParaPr>
                  <m:oMath xmlns:m="http://schemas.openxmlformats.org/officeDocument/2006/math">
                    <m:sSup>
                      <m:sSupPr>
                        <m:ctrlPr>
                          <a:rPr lang="en-CA" sz="1200" i="1">
                            <a:latin typeface="Cambria Math" panose="02040503050406030204" pitchFamily="18" charset="0"/>
                          </a:rPr>
                        </m:ctrlPr>
                      </m:sSupPr>
                      <m:e>
                        <m:r>
                          <a:rPr lang="en-CA" sz="1200" b="0" i="1">
                            <a:latin typeface="Cambria Math" panose="02040503050406030204" pitchFamily="18" charset="0"/>
                          </a:rPr>
                          <m:t>𝑚</m:t>
                        </m:r>
                      </m:e>
                      <m:sup>
                        <m:r>
                          <a:rPr lang="en-CA" sz="1200" b="0" i="1">
                            <a:latin typeface="Cambria Math" panose="02040503050406030204" pitchFamily="18" charset="0"/>
                          </a:rPr>
                          <m:t>2</m:t>
                        </m:r>
                      </m:sup>
                    </m:sSup>
                  </m:oMath>
                </m:oMathPara>
              </a14:m>
              <a:endParaRPr lang="en-CA" sz="1200"/>
            </a:p>
          </xdr:txBody>
        </xdr:sp>
      </mc:Choice>
      <mc:Fallback xmlns="">
        <xdr:sp macro="" textlink="">
          <xdr:nvSpPr>
            <xdr:cNvPr id="16" name="TextBox 15">
              <a:extLst>
                <a:ext uri="{FF2B5EF4-FFF2-40B4-BE49-F238E27FC236}">
                  <a16:creationId xmlns:a16="http://schemas.microsoft.com/office/drawing/2014/main" id="{66B6C00C-7BD2-4FA0-BAB1-A3F74F3376B8}"/>
                </a:ext>
              </a:extLst>
            </xdr:cNvPr>
            <xdr:cNvSpPr txBox="1"/>
          </xdr:nvSpPr>
          <xdr:spPr>
            <a:xfrm>
              <a:off x="4533900" y="1841058"/>
              <a:ext cx="247649" cy="2000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noAutofit/>
            </a:bodyPr>
            <a:lstStyle/>
            <a:p>
              <a:pPr/>
              <a:r>
                <a:rPr lang="en-CA" sz="1200" b="0" i="0">
                  <a:latin typeface="Cambria Math" panose="02040503050406030204" pitchFamily="18" charset="0"/>
                </a:rPr>
                <a:t>𝑚^2</a:t>
              </a:r>
              <a:endParaRPr lang="en-CA" sz="1200"/>
            </a:p>
          </xdr:txBody>
        </xdr:sp>
      </mc:Fallback>
    </mc:AlternateContent>
    <xdr:clientData/>
  </xdr:oneCellAnchor>
  <xdr:oneCellAnchor>
    <xdr:from>
      <xdr:col>2</xdr:col>
      <xdr:colOff>102704</xdr:colOff>
      <xdr:row>8</xdr:row>
      <xdr:rowOff>304800</xdr:rowOff>
    </xdr:from>
    <xdr:ext cx="247649" cy="200025"/>
    <mc:AlternateContent xmlns:mc="http://schemas.openxmlformats.org/markup-compatibility/2006" xmlns:a14="http://schemas.microsoft.com/office/drawing/2010/main">
      <mc:Choice Requires="a14">
        <xdr:sp macro="" textlink="">
          <xdr:nvSpPr>
            <xdr:cNvPr id="17" name="TextBox 16">
              <a:extLst>
                <a:ext uri="{FF2B5EF4-FFF2-40B4-BE49-F238E27FC236}">
                  <a16:creationId xmlns:a16="http://schemas.microsoft.com/office/drawing/2014/main" id="{57524576-9171-48E2-A0D2-2D087BD9ADAF}"/>
                </a:ext>
              </a:extLst>
            </xdr:cNvPr>
            <xdr:cNvSpPr txBox="1"/>
          </xdr:nvSpPr>
          <xdr:spPr>
            <a:xfrm>
              <a:off x="4560404" y="4511040"/>
              <a:ext cx="247649" cy="2000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noAutofit/>
            </a:bodyPr>
            <a:lstStyle/>
            <a:p>
              <a:pPr/>
              <a14:m>
                <m:oMathPara xmlns:m="http://schemas.openxmlformats.org/officeDocument/2006/math">
                  <m:oMathParaPr>
                    <m:jc m:val="centerGroup"/>
                  </m:oMathParaPr>
                  <m:oMath xmlns:m="http://schemas.openxmlformats.org/officeDocument/2006/math">
                    <m:sSup>
                      <m:sSupPr>
                        <m:ctrlPr>
                          <a:rPr lang="en-CA" sz="1200" i="1">
                            <a:latin typeface="Cambria Math" panose="02040503050406030204" pitchFamily="18" charset="0"/>
                          </a:rPr>
                        </m:ctrlPr>
                      </m:sSupPr>
                      <m:e>
                        <m:r>
                          <a:rPr lang="en-CA" sz="1200" b="0" i="1">
                            <a:latin typeface="Cambria Math" panose="02040503050406030204" pitchFamily="18" charset="0"/>
                          </a:rPr>
                          <m:t>𝑚</m:t>
                        </m:r>
                      </m:e>
                      <m:sup>
                        <m:r>
                          <a:rPr lang="en-CA" sz="1200" b="0" i="1">
                            <a:latin typeface="Cambria Math" panose="02040503050406030204" pitchFamily="18" charset="0"/>
                          </a:rPr>
                          <m:t>2</m:t>
                        </m:r>
                      </m:sup>
                    </m:sSup>
                  </m:oMath>
                </m:oMathPara>
              </a14:m>
              <a:endParaRPr lang="en-CA" sz="1200"/>
            </a:p>
          </xdr:txBody>
        </xdr:sp>
      </mc:Choice>
      <mc:Fallback xmlns="">
        <xdr:sp macro="" textlink="">
          <xdr:nvSpPr>
            <xdr:cNvPr id="17" name="TextBox 16">
              <a:extLst>
                <a:ext uri="{FF2B5EF4-FFF2-40B4-BE49-F238E27FC236}">
                  <a16:creationId xmlns:a16="http://schemas.microsoft.com/office/drawing/2014/main" id="{57524576-9171-48E2-A0D2-2D087BD9ADAF}"/>
                </a:ext>
              </a:extLst>
            </xdr:cNvPr>
            <xdr:cNvSpPr txBox="1"/>
          </xdr:nvSpPr>
          <xdr:spPr>
            <a:xfrm>
              <a:off x="4560404" y="4511040"/>
              <a:ext cx="247649" cy="2000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noAutofit/>
            </a:bodyPr>
            <a:lstStyle/>
            <a:p>
              <a:pPr/>
              <a:r>
                <a:rPr lang="en-CA" sz="1200" b="0" i="0">
                  <a:latin typeface="Cambria Math" panose="02040503050406030204" pitchFamily="18" charset="0"/>
                </a:rPr>
                <a:t>𝑚^2</a:t>
              </a:r>
              <a:endParaRPr lang="en-CA" sz="1200"/>
            </a:p>
          </xdr:txBody>
        </xdr:sp>
      </mc:Fallback>
    </mc:AlternateContent>
    <xdr:clientData/>
  </xdr:oneCellAnchor>
  <xdr:oneCellAnchor>
    <xdr:from>
      <xdr:col>2</xdr:col>
      <xdr:colOff>94599</xdr:colOff>
      <xdr:row>10</xdr:row>
      <xdr:rowOff>0</xdr:rowOff>
    </xdr:from>
    <xdr:ext cx="247649" cy="200025"/>
    <mc:AlternateContent xmlns:mc="http://schemas.openxmlformats.org/markup-compatibility/2006" xmlns:a14="http://schemas.microsoft.com/office/drawing/2010/main">
      <mc:Choice Requires="a14">
        <xdr:sp macro="" textlink="">
          <xdr:nvSpPr>
            <xdr:cNvPr id="18" name="TextBox 17">
              <a:extLst>
                <a:ext uri="{FF2B5EF4-FFF2-40B4-BE49-F238E27FC236}">
                  <a16:creationId xmlns:a16="http://schemas.microsoft.com/office/drawing/2014/main" id="{79C32A2D-20B2-464F-91BF-8E09B40E026D}"/>
                </a:ext>
              </a:extLst>
            </xdr:cNvPr>
            <xdr:cNvSpPr txBox="1"/>
          </xdr:nvSpPr>
          <xdr:spPr>
            <a:xfrm>
              <a:off x="4560625" y="3214529"/>
              <a:ext cx="247649" cy="2000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noAutofit/>
            </a:bodyPr>
            <a:lstStyle/>
            <a:p>
              <a:pPr/>
              <a14:m>
                <m:oMathPara xmlns:m="http://schemas.openxmlformats.org/officeDocument/2006/math">
                  <m:oMathParaPr>
                    <m:jc m:val="centerGroup"/>
                  </m:oMathParaPr>
                  <m:oMath xmlns:m="http://schemas.openxmlformats.org/officeDocument/2006/math">
                    <m:sSup>
                      <m:sSupPr>
                        <m:ctrlPr>
                          <a:rPr lang="en-CA" sz="1200" i="1">
                            <a:latin typeface="Cambria Math" panose="02040503050406030204" pitchFamily="18" charset="0"/>
                          </a:rPr>
                        </m:ctrlPr>
                      </m:sSupPr>
                      <m:e>
                        <m:r>
                          <a:rPr lang="en-CA" sz="1200" b="0" i="1">
                            <a:latin typeface="Cambria Math" panose="02040503050406030204" pitchFamily="18" charset="0"/>
                          </a:rPr>
                          <m:t>𝑚</m:t>
                        </m:r>
                      </m:e>
                      <m:sup>
                        <m:r>
                          <a:rPr lang="en-CA" sz="1200" b="0" i="1">
                            <a:latin typeface="Cambria Math" panose="02040503050406030204" pitchFamily="18" charset="0"/>
                          </a:rPr>
                          <m:t>2</m:t>
                        </m:r>
                      </m:sup>
                    </m:sSup>
                  </m:oMath>
                </m:oMathPara>
              </a14:m>
              <a:endParaRPr lang="en-CA" sz="1200"/>
            </a:p>
          </xdr:txBody>
        </xdr:sp>
      </mc:Choice>
      <mc:Fallback xmlns="">
        <xdr:sp macro="" textlink="">
          <xdr:nvSpPr>
            <xdr:cNvPr id="18" name="TextBox 17">
              <a:extLst>
                <a:ext uri="{FF2B5EF4-FFF2-40B4-BE49-F238E27FC236}">
                  <a16:creationId xmlns:a16="http://schemas.microsoft.com/office/drawing/2014/main" id="{79C32A2D-20B2-464F-91BF-8E09B40E026D}"/>
                </a:ext>
              </a:extLst>
            </xdr:cNvPr>
            <xdr:cNvSpPr txBox="1"/>
          </xdr:nvSpPr>
          <xdr:spPr>
            <a:xfrm>
              <a:off x="4560625" y="3214529"/>
              <a:ext cx="247649" cy="2000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noAutofit/>
            </a:bodyPr>
            <a:lstStyle/>
            <a:p>
              <a:pPr/>
              <a:r>
                <a:rPr lang="en-CA" sz="1200" b="0" i="0">
                  <a:latin typeface="Cambria Math" panose="02040503050406030204" pitchFamily="18" charset="0"/>
                </a:rPr>
                <a:t>𝑚^2</a:t>
              </a:r>
              <a:endParaRPr lang="en-CA" sz="1200"/>
            </a:p>
          </xdr:txBody>
        </xdr:sp>
      </mc:Fallback>
    </mc:AlternateContent>
    <xdr:clientData/>
  </xdr:oneCellAnchor>
</xdr:wsDr>
</file>

<file path=xl/drawings/drawing5.xml><?xml version="1.0" encoding="utf-8"?>
<xdr:wsDr xmlns:xdr="http://schemas.openxmlformats.org/drawingml/2006/spreadsheetDrawing" xmlns:a="http://schemas.openxmlformats.org/drawingml/2006/main">
  <xdr:oneCellAnchor>
    <xdr:from>
      <xdr:col>4</xdr:col>
      <xdr:colOff>114300</xdr:colOff>
      <xdr:row>0</xdr:row>
      <xdr:rowOff>99060</xdr:rowOff>
    </xdr:from>
    <xdr:ext cx="1416050" cy="365075"/>
    <xdr:pic>
      <xdr:nvPicPr>
        <xdr:cNvPr id="3" name="Picture 2">
          <a:extLst>
            <a:ext uri="{FF2B5EF4-FFF2-40B4-BE49-F238E27FC236}">
              <a16:creationId xmlns:a16="http://schemas.microsoft.com/office/drawing/2014/main" id="{4D72E3E4-0387-438D-A534-B9420EE4FAB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61660" y="99060"/>
          <a:ext cx="1416050" cy="365075"/>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988655-9B75-49C6-BC34-1BED372B446C}">
  <dimension ref="A1:C88"/>
  <sheetViews>
    <sheetView tabSelected="1" view="pageBreakPreview" zoomScale="90" zoomScaleNormal="100" zoomScaleSheetLayoutView="90" workbookViewId="0">
      <selection activeCell="F13" sqref="F13"/>
    </sheetView>
  </sheetViews>
  <sheetFormatPr defaultRowHeight="14.4" x14ac:dyDescent="0.3"/>
  <cols>
    <col min="1" max="1" width="8.88671875" style="21"/>
    <col min="2" max="2" width="18.33203125" style="21" customWidth="1"/>
    <col min="3" max="3" width="95.88671875" customWidth="1"/>
  </cols>
  <sheetData>
    <row r="1" spans="1:3" x14ac:dyDescent="0.3">
      <c r="A1" s="153" t="s">
        <v>0</v>
      </c>
      <c r="B1" s="154"/>
      <c r="C1" s="154"/>
    </row>
    <row r="2" spans="1:3" x14ac:dyDescent="0.3">
      <c r="A2" s="155"/>
      <c r="B2" s="156"/>
      <c r="C2" s="156"/>
    </row>
    <row r="3" spans="1:3" x14ac:dyDescent="0.3">
      <c r="A3" s="157" t="s">
        <v>1</v>
      </c>
      <c r="B3" s="158"/>
      <c r="C3" s="158"/>
    </row>
    <row r="4" spans="1:3" x14ac:dyDescent="0.3">
      <c r="A4" s="159" t="s">
        <v>2</v>
      </c>
      <c r="B4" s="160"/>
      <c r="C4" s="159" t="s">
        <v>3</v>
      </c>
    </row>
    <row r="5" spans="1:3" x14ac:dyDescent="0.3">
      <c r="A5" s="161"/>
      <c r="B5" s="162"/>
      <c r="C5" s="161"/>
    </row>
    <row r="6" spans="1:3" ht="41.4" x14ac:dyDescent="0.3">
      <c r="A6" s="163" t="s">
        <v>4</v>
      </c>
      <c r="B6" s="164"/>
      <c r="C6" s="9" t="s">
        <v>5</v>
      </c>
    </row>
    <row r="7" spans="1:3" ht="27.6" x14ac:dyDescent="0.3">
      <c r="A7" s="165"/>
      <c r="B7" s="166"/>
      <c r="C7" s="9" t="s">
        <v>6</v>
      </c>
    </row>
    <row r="8" spans="1:3" ht="27.6" x14ac:dyDescent="0.3">
      <c r="A8" s="165"/>
      <c r="B8" s="166"/>
      <c r="C8" s="9" t="s">
        <v>7</v>
      </c>
    </row>
    <row r="9" spans="1:3" ht="41.4" x14ac:dyDescent="0.3">
      <c r="A9" s="165"/>
      <c r="B9" s="166"/>
      <c r="C9" s="9" t="s">
        <v>8</v>
      </c>
    </row>
    <row r="10" spans="1:3" ht="55.2" x14ac:dyDescent="0.3">
      <c r="A10" s="165"/>
      <c r="B10" s="166"/>
      <c r="C10" s="9" t="s">
        <v>9</v>
      </c>
    </row>
    <row r="11" spans="1:3" ht="41.4" x14ac:dyDescent="0.3">
      <c r="A11" s="165"/>
      <c r="B11" s="166"/>
      <c r="C11" s="9" t="s">
        <v>10</v>
      </c>
    </row>
    <row r="12" spans="1:3" ht="27.6" x14ac:dyDescent="0.3">
      <c r="A12" s="165"/>
      <c r="B12" s="166"/>
      <c r="C12" s="9" t="s">
        <v>11</v>
      </c>
    </row>
    <row r="13" spans="1:3" ht="41.4" x14ac:dyDescent="0.3">
      <c r="A13" s="167"/>
      <c r="B13" s="168"/>
      <c r="C13" s="9" t="s">
        <v>12</v>
      </c>
    </row>
    <row r="14" spans="1:3" x14ac:dyDescent="0.3">
      <c r="A14" s="157"/>
      <c r="B14" s="158"/>
      <c r="C14" s="158"/>
    </row>
    <row r="15" spans="1:3" ht="27.6" x14ac:dyDescent="0.3">
      <c r="A15" s="163" t="s">
        <v>13</v>
      </c>
      <c r="B15" s="169"/>
      <c r="C15" s="10" t="s">
        <v>14</v>
      </c>
    </row>
    <row r="16" spans="1:3" ht="41.4" x14ac:dyDescent="0.3">
      <c r="A16" s="165"/>
      <c r="B16" s="170"/>
      <c r="C16" s="11" t="s">
        <v>15</v>
      </c>
    </row>
    <row r="17" spans="1:3" x14ac:dyDescent="0.3">
      <c r="A17" s="165"/>
      <c r="B17" s="170"/>
      <c r="C17" s="12"/>
    </row>
    <row r="18" spans="1:3" x14ac:dyDescent="0.3">
      <c r="A18" s="167"/>
      <c r="B18" s="171"/>
      <c r="C18" s="13"/>
    </row>
    <row r="19" spans="1:3" x14ac:dyDescent="0.3">
      <c r="A19" s="151"/>
      <c r="B19" s="152"/>
      <c r="C19" s="152"/>
    </row>
    <row r="20" spans="1:3" x14ac:dyDescent="0.3">
      <c r="A20" s="163" t="s">
        <v>16</v>
      </c>
      <c r="B20" s="169"/>
      <c r="C20" s="14" t="s">
        <v>17</v>
      </c>
    </row>
    <row r="21" spans="1:3" x14ac:dyDescent="0.3">
      <c r="A21" s="165"/>
      <c r="B21" s="170"/>
      <c r="C21" s="15"/>
    </row>
    <row r="22" spans="1:3" x14ac:dyDescent="0.3">
      <c r="A22" s="165"/>
      <c r="B22" s="170"/>
      <c r="C22" s="11" t="s">
        <v>18</v>
      </c>
    </row>
    <row r="23" spans="1:3" x14ac:dyDescent="0.3">
      <c r="A23" s="167"/>
      <c r="B23" s="171"/>
      <c r="C23" s="13"/>
    </row>
    <row r="24" spans="1:3" x14ac:dyDescent="0.3">
      <c r="A24" s="172"/>
      <c r="B24" s="173"/>
      <c r="C24" s="173"/>
    </row>
    <row r="25" spans="1:3" x14ac:dyDescent="0.3">
      <c r="A25" s="163" t="s">
        <v>19</v>
      </c>
      <c r="B25" s="169"/>
      <c r="C25" s="10" t="s">
        <v>20</v>
      </c>
    </row>
    <row r="26" spans="1:3" x14ac:dyDescent="0.3">
      <c r="A26" s="165"/>
      <c r="B26" s="170"/>
      <c r="C26" s="10" t="s">
        <v>21</v>
      </c>
    </row>
    <row r="27" spans="1:3" ht="27.6" x14ac:dyDescent="0.3">
      <c r="A27" s="165"/>
      <c r="B27" s="170"/>
      <c r="C27" s="10" t="s">
        <v>22</v>
      </c>
    </row>
    <row r="28" spans="1:3" ht="27.6" x14ac:dyDescent="0.3">
      <c r="A28" s="165"/>
      <c r="B28" s="170"/>
      <c r="C28" s="16" t="s">
        <v>23</v>
      </c>
    </row>
    <row r="29" spans="1:3" x14ac:dyDescent="0.3">
      <c r="A29" s="167"/>
      <c r="B29" s="171"/>
      <c r="C29" s="17"/>
    </row>
    <row r="30" spans="1:3" x14ac:dyDescent="0.3">
      <c r="A30" s="151"/>
      <c r="B30" s="152"/>
      <c r="C30" s="152"/>
    </row>
    <row r="31" spans="1:3" x14ac:dyDescent="0.3">
      <c r="A31" s="163" t="s">
        <v>24</v>
      </c>
      <c r="B31" s="169"/>
      <c r="C31" s="11" t="s">
        <v>25</v>
      </c>
    </row>
    <row r="32" spans="1:3" x14ac:dyDescent="0.3">
      <c r="A32" s="165"/>
      <c r="B32" s="170"/>
      <c r="C32" s="13"/>
    </row>
    <row r="33" spans="1:3" ht="41.4" x14ac:dyDescent="0.3">
      <c r="A33" s="165"/>
      <c r="B33" s="170"/>
      <c r="C33" s="11" t="s">
        <v>26</v>
      </c>
    </row>
    <row r="34" spans="1:3" x14ac:dyDescent="0.3">
      <c r="A34" s="165"/>
      <c r="B34" s="170"/>
      <c r="C34" s="12"/>
    </row>
    <row r="35" spans="1:3" x14ac:dyDescent="0.3">
      <c r="A35" s="165"/>
      <c r="B35" s="170"/>
      <c r="C35" s="13"/>
    </row>
    <row r="36" spans="1:3" x14ac:dyDescent="0.3">
      <c r="A36" s="165"/>
      <c r="B36" s="170"/>
      <c r="C36" s="11" t="s">
        <v>27</v>
      </c>
    </row>
    <row r="37" spans="1:3" x14ac:dyDescent="0.3">
      <c r="A37" s="167"/>
      <c r="B37" s="171"/>
      <c r="C37" s="13" t="s">
        <v>28</v>
      </c>
    </row>
    <row r="38" spans="1:3" x14ac:dyDescent="0.3">
      <c r="A38" s="151"/>
      <c r="B38" s="152"/>
      <c r="C38" s="152"/>
    </row>
    <row r="39" spans="1:3" x14ac:dyDescent="0.3">
      <c r="A39" s="163" t="s">
        <v>29</v>
      </c>
      <c r="B39" s="169"/>
      <c r="C39" s="10" t="s">
        <v>30</v>
      </c>
    </row>
    <row r="40" spans="1:3" x14ac:dyDescent="0.3">
      <c r="A40" s="165"/>
      <c r="B40" s="170"/>
      <c r="C40" s="10" t="s">
        <v>31</v>
      </c>
    </row>
    <row r="41" spans="1:3" x14ac:dyDescent="0.3">
      <c r="A41" s="167"/>
      <c r="B41" s="171"/>
      <c r="C41" s="10" t="s">
        <v>32</v>
      </c>
    </row>
    <row r="42" spans="1:3" x14ac:dyDescent="0.3">
      <c r="A42" s="151"/>
      <c r="B42" s="152"/>
      <c r="C42" s="152"/>
    </row>
    <row r="43" spans="1:3" ht="27.6" x14ac:dyDescent="0.3">
      <c r="A43" s="174" t="s">
        <v>33</v>
      </c>
      <c r="B43" s="175"/>
      <c r="C43" s="10" t="s">
        <v>34</v>
      </c>
    </row>
    <row r="44" spans="1:3" ht="27.6" x14ac:dyDescent="0.3">
      <c r="A44" s="176"/>
      <c r="B44" s="177"/>
      <c r="C44" s="10" t="s">
        <v>35</v>
      </c>
    </row>
    <row r="45" spans="1:3" x14ac:dyDescent="0.3">
      <c r="A45" s="176"/>
      <c r="B45" s="177"/>
      <c r="C45" s="10" t="s">
        <v>36</v>
      </c>
    </row>
    <row r="46" spans="1:3" ht="27.6" x14ac:dyDescent="0.3">
      <c r="A46" s="178"/>
      <c r="B46" s="179"/>
      <c r="C46" s="10" t="s">
        <v>37</v>
      </c>
    </row>
    <row r="47" spans="1:3" x14ac:dyDescent="0.3">
      <c r="A47" s="151"/>
      <c r="B47" s="152"/>
      <c r="C47" s="152"/>
    </row>
    <row r="48" spans="1:3" ht="27.6" x14ac:dyDescent="0.3">
      <c r="A48" s="163" t="s">
        <v>38</v>
      </c>
      <c r="B48" s="169"/>
      <c r="C48" s="11" t="s">
        <v>39</v>
      </c>
    </row>
    <row r="49" spans="1:3" x14ac:dyDescent="0.3">
      <c r="A49" s="165"/>
      <c r="B49" s="170"/>
      <c r="C49" s="13"/>
    </row>
    <row r="50" spans="1:3" ht="27.6" x14ac:dyDescent="0.3">
      <c r="A50" s="165"/>
      <c r="B50" s="170"/>
      <c r="C50" s="10" t="s">
        <v>40</v>
      </c>
    </row>
    <row r="51" spans="1:3" ht="27.6" x14ac:dyDescent="0.3">
      <c r="A51" s="167"/>
      <c r="B51" s="171"/>
      <c r="C51" s="10" t="s">
        <v>41</v>
      </c>
    </row>
    <row r="52" spans="1:3" x14ac:dyDescent="0.3">
      <c r="A52" s="151"/>
      <c r="B52" s="152"/>
      <c r="C52" s="152"/>
    </row>
    <row r="53" spans="1:3" x14ac:dyDescent="0.3">
      <c r="A53" s="174" t="s">
        <v>42</v>
      </c>
      <c r="B53" s="175"/>
      <c r="C53" s="11" t="s">
        <v>43</v>
      </c>
    </row>
    <row r="54" spans="1:3" x14ac:dyDescent="0.3">
      <c r="A54" s="176"/>
      <c r="B54" s="177"/>
      <c r="C54" s="13"/>
    </row>
    <row r="55" spans="1:3" ht="27.6" x14ac:dyDescent="0.3">
      <c r="A55" s="176"/>
      <c r="B55" s="177"/>
      <c r="C55" s="11" t="s">
        <v>44</v>
      </c>
    </row>
    <row r="56" spans="1:3" x14ac:dyDescent="0.3">
      <c r="A56" s="176"/>
      <c r="B56" s="177"/>
      <c r="C56" s="13"/>
    </row>
    <row r="57" spans="1:3" ht="27.6" x14ac:dyDescent="0.3">
      <c r="A57" s="176"/>
      <c r="B57" s="177"/>
      <c r="C57" s="11" t="s">
        <v>45</v>
      </c>
    </row>
    <row r="58" spans="1:3" x14ac:dyDescent="0.3">
      <c r="A58" s="176"/>
      <c r="B58" s="177"/>
      <c r="C58" s="13"/>
    </row>
    <row r="59" spans="1:3" x14ac:dyDescent="0.3">
      <c r="A59" s="176"/>
      <c r="B59" s="177"/>
      <c r="C59" s="11" t="s">
        <v>46</v>
      </c>
    </row>
    <row r="60" spans="1:3" x14ac:dyDescent="0.3">
      <c r="A60" s="176"/>
      <c r="B60" s="177"/>
      <c r="C60" s="13"/>
    </row>
    <row r="61" spans="1:3" ht="27.6" x14ac:dyDescent="0.3">
      <c r="A61" s="176"/>
      <c r="B61" s="177"/>
      <c r="C61" s="11" t="s">
        <v>47</v>
      </c>
    </row>
    <row r="62" spans="1:3" x14ac:dyDescent="0.3">
      <c r="A62" s="176"/>
      <c r="B62" s="177"/>
      <c r="C62" s="13"/>
    </row>
    <row r="63" spans="1:3" x14ac:dyDescent="0.3">
      <c r="A63" s="176"/>
      <c r="B63" s="177"/>
      <c r="C63" s="11" t="s">
        <v>48</v>
      </c>
    </row>
    <row r="64" spans="1:3" x14ac:dyDescent="0.3">
      <c r="A64" s="178"/>
      <c r="B64" s="179"/>
      <c r="C64" s="12"/>
    </row>
    <row r="65" spans="1:3" x14ac:dyDescent="0.3">
      <c r="A65" s="151"/>
      <c r="B65" s="152"/>
      <c r="C65" s="152"/>
    </row>
    <row r="66" spans="1:3" x14ac:dyDescent="0.3">
      <c r="A66" s="163" t="s">
        <v>49</v>
      </c>
      <c r="B66" s="169"/>
      <c r="C66" s="10" t="s">
        <v>50</v>
      </c>
    </row>
    <row r="67" spans="1:3" ht="27.6" x14ac:dyDescent="0.3">
      <c r="A67" s="165"/>
      <c r="B67" s="170"/>
      <c r="C67" s="11" t="s">
        <v>51</v>
      </c>
    </row>
    <row r="68" spans="1:3" x14ac:dyDescent="0.3">
      <c r="A68" s="167"/>
      <c r="B68" s="171"/>
      <c r="C68" s="13"/>
    </row>
    <row r="69" spans="1:3" x14ac:dyDescent="0.3">
      <c r="A69" s="172"/>
      <c r="B69" s="173"/>
      <c r="C69" s="173"/>
    </row>
    <row r="70" spans="1:3" ht="27.6" x14ac:dyDescent="0.3">
      <c r="A70" s="163" t="s">
        <v>52</v>
      </c>
      <c r="B70" s="169"/>
      <c r="C70" s="10" t="s">
        <v>53</v>
      </c>
    </row>
    <row r="71" spans="1:3" ht="27.6" x14ac:dyDescent="0.3">
      <c r="A71" s="165"/>
      <c r="B71" s="170"/>
      <c r="C71" s="10" t="s">
        <v>54</v>
      </c>
    </row>
    <row r="72" spans="1:3" ht="27.6" x14ac:dyDescent="0.3">
      <c r="A72" s="167"/>
      <c r="B72" s="171"/>
      <c r="C72" s="10" t="s">
        <v>55</v>
      </c>
    </row>
    <row r="73" spans="1:3" x14ac:dyDescent="0.3">
      <c r="A73" s="152"/>
      <c r="B73" s="152"/>
      <c r="C73" s="152"/>
    </row>
    <row r="74" spans="1:3" x14ac:dyDescent="0.3">
      <c r="A74" s="163" t="s">
        <v>56</v>
      </c>
      <c r="B74" s="169"/>
      <c r="C74" s="10" t="s">
        <v>57</v>
      </c>
    </row>
    <row r="75" spans="1:3" x14ac:dyDescent="0.3">
      <c r="A75" s="165"/>
      <c r="B75" s="170"/>
      <c r="C75" s="10" t="s">
        <v>58</v>
      </c>
    </row>
    <row r="76" spans="1:3" x14ac:dyDescent="0.3">
      <c r="A76" s="165"/>
      <c r="B76" s="170"/>
      <c r="C76" s="10" t="s">
        <v>59</v>
      </c>
    </row>
    <row r="77" spans="1:3" ht="27.6" x14ac:dyDescent="0.3">
      <c r="A77" s="165"/>
      <c r="B77" s="170"/>
      <c r="C77" s="10" t="s">
        <v>60</v>
      </c>
    </row>
    <row r="78" spans="1:3" x14ac:dyDescent="0.3">
      <c r="A78" s="165"/>
      <c r="B78" s="170"/>
      <c r="C78" s="10" t="s">
        <v>61</v>
      </c>
    </row>
    <row r="79" spans="1:3" ht="27.6" x14ac:dyDescent="0.3">
      <c r="A79" s="167"/>
      <c r="B79" s="171"/>
      <c r="C79" s="10" t="s">
        <v>62</v>
      </c>
    </row>
    <row r="80" spans="1:3" x14ac:dyDescent="0.3">
      <c r="A80" s="151"/>
      <c r="B80" s="152"/>
      <c r="C80" s="152"/>
    </row>
    <row r="81" spans="1:3" ht="27.6" x14ac:dyDescent="0.3">
      <c r="A81" s="164" t="s">
        <v>63</v>
      </c>
      <c r="B81" s="169"/>
      <c r="C81" s="10" t="s">
        <v>64</v>
      </c>
    </row>
    <row r="82" spans="1:3" x14ac:dyDescent="0.3">
      <c r="A82" s="166"/>
      <c r="B82" s="170"/>
      <c r="C82" s="10" t="s">
        <v>65</v>
      </c>
    </row>
    <row r="83" spans="1:3" ht="27.6" x14ac:dyDescent="0.3">
      <c r="A83" s="166"/>
      <c r="B83" s="170"/>
      <c r="C83" s="10" t="s">
        <v>66</v>
      </c>
    </row>
    <row r="84" spans="1:3" x14ac:dyDescent="0.3">
      <c r="A84" s="168"/>
      <c r="B84" s="171"/>
      <c r="C84" s="10" t="s">
        <v>67</v>
      </c>
    </row>
    <row r="85" spans="1:3" x14ac:dyDescent="0.3">
      <c r="A85" s="151"/>
      <c r="B85" s="152"/>
      <c r="C85" s="152"/>
    </row>
    <row r="86" spans="1:3" ht="27.6" x14ac:dyDescent="0.3">
      <c r="A86" s="163" t="s">
        <v>68</v>
      </c>
      <c r="B86" s="169"/>
      <c r="C86" s="10" t="s">
        <v>69</v>
      </c>
    </row>
    <row r="87" spans="1:3" ht="27.6" x14ac:dyDescent="0.3">
      <c r="A87" s="167"/>
      <c r="B87" s="171"/>
      <c r="C87" s="10" t="s">
        <v>70</v>
      </c>
    </row>
    <row r="88" spans="1:3" x14ac:dyDescent="0.3">
      <c r="A88" s="18"/>
      <c r="B88" s="19"/>
      <c r="C88" s="20"/>
    </row>
  </sheetData>
  <mergeCells count="31">
    <mergeCell ref="A86:B87"/>
    <mergeCell ref="A70:B72"/>
    <mergeCell ref="A73:C73"/>
    <mergeCell ref="A74:B79"/>
    <mergeCell ref="A80:C80"/>
    <mergeCell ref="A81:B84"/>
    <mergeCell ref="A85:C85"/>
    <mergeCell ref="A69:C69"/>
    <mergeCell ref="A31:B37"/>
    <mergeCell ref="A38:C38"/>
    <mergeCell ref="A39:B41"/>
    <mergeCell ref="A42:C42"/>
    <mergeCell ref="A43:B46"/>
    <mergeCell ref="A47:C47"/>
    <mergeCell ref="A48:B51"/>
    <mergeCell ref="A52:C52"/>
    <mergeCell ref="A53:B64"/>
    <mergeCell ref="A65:C65"/>
    <mergeCell ref="A66:B68"/>
    <mergeCell ref="A30:C30"/>
    <mergeCell ref="A1:C2"/>
    <mergeCell ref="A3:C3"/>
    <mergeCell ref="A4:B5"/>
    <mergeCell ref="C4:C5"/>
    <mergeCell ref="A6:B13"/>
    <mergeCell ref="A14:C14"/>
    <mergeCell ref="A15:B18"/>
    <mergeCell ref="A19:C19"/>
    <mergeCell ref="A20:B23"/>
    <mergeCell ref="A24:C24"/>
    <mergeCell ref="A25:B29"/>
  </mergeCells>
  <pageMargins left="0.7" right="0.7" top="0.75" bottom="0.75" header="0.3" footer="0.3"/>
  <pageSetup scale="63"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0240E2-735B-4A0C-AE21-3EA4B573217F}">
  <dimension ref="A1:D16"/>
  <sheetViews>
    <sheetView view="pageBreakPreview" zoomScale="90" zoomScaleNormal="100" zoomScaleSheetLayoutView="90" workbookViewId="0">
      <selection activeCell="K14" sqref="K14"/>
    </sheetView>
  </sheetViews>
  <sheetFormatPr defaultRowHeight="14.4" x14ac:dyDescent="0.3"/>
  <cols>
    <col min="1" max="1" width="10.6640625" bestFit="1" customWidth="1"/>
    <col min="2" max="2" width="23.109375" customWidth="1"/>
    <col min="3" max="3" width="34.88671875" customWidth="1"/>
    <col min="4" max="4" width="12.33203125" bestFit="1" customWidth="1"/>
  </cols>
  <sheetData>
    <row r="1" spans="1:4" ht="40.950000000000003" customHeight="1" thickBot="1" x14ac:dyDescent="0.35">
      <c r="A1" s="180"/>
      <c r="B1" s="181"/>
      <c r="C1" s="182"/>
    </row>
    <row r="2" spans="1:4" ht="21.6" thickBot="1" x14ac:dyDescent="0.45">
      <c r="A2" s="191" t="s">
        <v>86</v>
      </c>
      <c r="B2" s="192"/>
      <c r="C2" s="193"/>
    </row>
    <row r="3" spans="1:4" ht="16.2" thickBot="1" x14ac:dyDescent="0.35">
      <c r="A3" s="6" t="s">
        <v>71</v>
      </c>
      <c r="B3" s="183" t="s">
        <v>72</v>
      </c>
      <c r="C3" s="184"/>
    </row>
    <row r="4" spans="1:4" ht="43.2" customHeight="1" thickBot="1" x14ac:dyDescent="0.35">
      <c r="A4" s="6" t="s">
        <v>73</v>
      </c>
      <c r="B4" s="186" t="s">
        <v>160</v>
      </c>
      <c r="C4" s="187"/>
    </row>
    <row r="5" spans="1:4" ht="18.600000000000001" thickBot="1" x14ac:dyDescent="0.55000000000000004">
      <c r="A5" s="6" t="s">
        <v>74</v>
      </c>
      <c r="B5" s="189" t="s">
        <v>87</v>
      </c>
      <c r="C5" s="190"/>
    </row>
    <row r="6" spans="1:4" ht="15" customHeight="1" x14ac:dyDescent="0.3">
      <c r="A6" s="23" t="s">
        <v>75</v>
      </c>
      <c r="B6" s="5" t="s">
        <v>76</v>
      </c>
      <c r="C6" s="7" t="s">
        <v>77</v>
      </c>
    </row>
    <row r="7" spans="1:4" ht="15.6" x14ac:dyDescent="0.3">
      <c r="A7" s="1">
        <v>1</v>
      </c>
      <c r="B7" s="4" t="s">
        <v>82</v>
      </c>
      <c r="C7" s="8">
        <f>'Horn-Afric P.S'!E38</f>
        <v>0</v>
      </c>
      <c r="D7" s="2"/>
    </row>
    <row r="8" spans="1:4" ht="15.6" x14ac:dyDescent="0.3">
      <c r="A8" s="1">
        <v>3</v>
      </c>
      <c r="B8" s="4" t="s">
        <v>83</v>
      </c>
      <c r="C8" s="8">
        <f>'Xaarxaar P.S'!E38</f>
        <v>0</v>
      </c>
      <c r="D8" s="2"/>
    </row>
    <row r="9" spans="1:4" ht="15.6" x14ac:dyDescent="0.3">
      <c r="A9" s="1">
        <v>3</v>
      </c>
      <c r="B9" s="4" t="s">
        <v>84</v>
      </c>
      <c r="C9" s="8">
        <f>'Al-Shacab P.S'!E24</f>
        <v>0</v>
      </c>
      <c r="D9" s="2"/>
    </row>
    <row r="10" spans="1:4" ht="15.6" x14ac:dyDescent="0.3">
      <c r="A10" s="1">
        <v>4</v>
      </c>
      <c r="B10" s="4" t="s">
        <v>85</v>
      </c>
      <c r="C10" s="8">
        <f>'Afbarwaaqo P.S'!E43</f>
        <v>0</v>
      </c>
      <c r="D10" s="2"/>
    </row>
    <row r="11" spans="1:4" ht="19.8" x14ac:dyDescent="0.5">
      <c r="A11" s="185" t="s">
        <v>88</v>
      </c>
      <c r="B11" s="185"/>
      <c r="C11" s="3">
        <f>SUM(C7:C10)</f>
        <v>0</v>
      </c>
    </row>
    <row r="13" spans="1:4" x14ac:dyDescent="0.3">
      <c r="A13" s="22" t="s">
        <v>78</v>
      </c>
      <c r="B13" s="188"/>
      <c r="C13" s="188"/>
    </row>
    <row r="14" spans="1:4" x14ac:dyDescent="0.3">
      <c r="A14" s="22" t="s">
        <v>79</v>
      </c>
      <c r="B14" s="188"/>
      <c r="C14" s="188"/>
    </row>
    <row r="15" spans="1:4" x14ac:dyDescent="0.3">
      <c r="A15" s="22" t="s">
        <v>80</v>
      </c>
      <c r="B15" s="188"/>
      <c r="C15" s="188"/>
    </row>
    <row r="16" spans="1:4" x14ac:dyDescent="0.3">
      <c r="A16" s="22" t="s">
        <v>81</v>
      </c>
      <c r="B16" s="188"/>
      <c r="C16" s="188"/>
    </row>
  </sheetData>
  <mergeCells count="10">
    <mergeCell ref="A1:C1"/>
    <mergeCell ref="B3:C3"/>
    <mergeCell ref="A11:B11"/>
    <mergeCell ref="B4:C4"/>
    <mergeCell ref="B16:C16"/>
    <mergeCell ref="B5:C5"/>
    <mergeCell ref="A2:C2"/>
    <mergeCell ref="B15:C15"/>
    <mergeCell ref="B13:C13"/>
    <mergeCell ref="B14:C14"/>
  </mergeCells>
  <phoneticPr fontId="5" type="noConversion"/>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34A0D1-91B0-49FE-AAD5-98063691A0FF}">
  <dimension ref="A1:G50"/>
  <sheetViews>
    <sheetView view="pageBreakPreview" topLeftCell="A32" zoomScale="90" zoomScaleNormal="100" zoomScaleSheetLayoutView="90" workbookViewId="0">
      <selection activeCell="I31" sqref="I31"/>
    </sheetView>
  </sheetViews>
  <sheetFormatPr defaultRowHeight="14.4" x14ac:dyDescent="0.3"/>
  <cols>
    <col min="1" max="1" width="12.33203125" bestFit="1" customWidth="1"/>
    <col min="2" max="2" width="52.6640625" style="27" customWidth="1"/>
    <col min="3" max="3" width="5.5546875" style="28" bestFit="1" customWidth="1"/>
    <col min="4" max="4" width="10.33203125" style="29" bestFit="1" customWidth="1"/>
    <col min="5" max="5" width="11.44140625" style="105" bestFit="1" customWidth="1"/>
    <col min="6" max="6" width="15.44140625" customWidth="1"/>
  </cols>
  <sheetData>
    <row r="1" spans="1:6" ht="49.2" customHeight="1" thickBot="1" x14ac:dyDescent="0.35">
      <c r="A1" s="66" t="s">
        <v>89</v>
      </c>
      <c r="B1" s="215" t="s">
        <v>90</v>
      </c>
      <c r="C1" s="216"/>
      <c r="D1" s="217"/>
      <c r="E1" s="218"/>
      <c r="F1" s="217"/>
    </row>
    <row r="2" spans="1:6" x14ac:dyDescent="0.3">
      <c r="A2" s="219" t="s">
        <v>91</v>
      </c>
      <c r="B2" s="221" t="s">
        <v>92</v>
      </c>
      <c r="C2" s="222"/>
      <c r="D2" s="223" t="s">
        <v>93</v>
      </c>
      <c r="E2" s="224"/>
      <c r="F2" s="67" t="s">
        <v>94</v>
      </c>
    </row>
    <row r="3" spans="1:6" ht="15" thickBot="1" x14ac:dyDescent="0.35">
      <c r="A3" s="220"/>
      <c r="B3" s="227" t="s">
        <v>150</v>
      </c>
      <c r="C3" s="228"/>
      <c r="D3" s="225"/>
      <c r="E3" s="226"/>
      <c r="F3" s="68" t="s">
        <v>121</v>
      </c>
    </row>
    <row r="4" spans="1:6" ht="18.600000000000001" thickBot="1" x14ac:dyDescent="0.35">
      <c r="A4" s="210" t="s">
        <v>95</v>
      </c>
      <c r="B4" s="212" t="s">
        <v>96</v>
      </c>
      <c r="C4" s="213"/>
      <c r="D4" s="212" t="s">
        <v>97</v>
      </c>
      <c r="E4" s="214"/>
      <c r="F4" s="213"/>
    </row>
    <row r="5" spans="1:6" ht="15" thickBot="1" x14ac:dyDescent="0.35">
      <c r="A5" s="211"/>
      <c r="B5" s="69" t="s">
        <v>98</v>
      </c>
      <c r="C5" s="69" t="s">
        <v>99</v>
      </c>
      <c r="D5" s="70" t="s">
        <v>100</v>
      </c>
      <c r="E5" s="71" t="s">
        <v>101</v>
      </c>
      <c r="F5" s="72" t="s">
        <v>102</v>
      </c>
    </row>
    <row r="6" spans="1:6" s="24" customFormat="1" ht="16.2" thickBot="1" x14ac:dyDescent="0.35">
      <c r="A6" s="30" t="s">
        <v>103</v>
      </c>
      <c r="B6" s="31" t="s">
        <v>122</v>
      </c>
      <c r="C6" s="73"/>
      <c r="D6" s="74"/>
      <c r="E6" s="75"/>
      <c r="F6" s="76"/>
    </row>
    <row r="7" spans="1:6" ht="27.6" x14ac:dyDescent="0.3">
      <c r="A7" s="77">
        <v>1</v>
      </c>
      <c r="B7" s="54" t="s">
        <v>123</v>
      </c>
      <c r="C7" s="78" t="s">
        <v>114</v>
      </c>
      <c r="D7" s="79">
        <f>9.6*24.8</f>
        <v>238.07999999999998</v>
      </c>
      <c r="E7" s="80"/>
      <c r="F7" s="80">
        <f t="shared" ref="F7:F33" si="0">E7*D7</f>
        <v>0</v>
      </c>
    </row>
    <row r="8" spans="1:6" ht="41.4" x14ac:dyDescent="0.3">
      <c r="A8" s="1">
        <v>2</v>
      </c>
      <c r="B8" s="54" t="s">
        <v>124</v>
      </c>
      <c r="C8" s="78" t="s">
        <v>125</v>
      </c>
      <c r="D8" s="79">
        <f>15*(0.8*0.8*1.2)</f>
        <v>11.520000000000001</v>
      </c>
      <c r="E8" s="80"/>
      <c r="F8" s="80">
        <f t="shared" si="0"/>
        <v>0</v>
      </c>
    </row>
    <row r="9" spans="1:6" ht="55.2" x14ac:dyDescent="0.3">
      <c r="A9" s="1">
        <v>3</v>
      </c>
      <c r="B9" s="54" t="s">
        <v>126</v>
      </c>
      <c r="C9" s="78" t="s">
        <v>125</v>
      </c>
      <c r="D9" s="79">
        <f>(119.4*0.5*0.6)</f>
        <v>35.82</v>
      </c>
      <c r="E9" s="80"/>
      <c r="F9" s="80">
        <f t="shared" si="0"/>
        <v>0</v>
      </c>
    </row>
    <row r="10" spans="1:6" ht="27.6" x14ac:dyDescent="0.3">
      <c r="A10" s="1">
        <v>4</v>
      </c>
      <c r="B10" s="54" t="s">
        <v>127</v>
      </c>
      <c r="C10" s="78" t="s">
        <v>125</v>
      </c>
      <c r="D10" s="79">
        <f>(119.4*0.5*0.05)+(15*0.8*0.8*0.05)</f>
        <v>3.4650000000000003</v>
      </c>
      <c r="E10" s="80"/>
      <c r="F10" s="80">
        <f t="shared" si="0"/>
        <v>0</v>
      </c>
    </row>
    <row r="11" spans="1:6" ht="41.4" x14ac:dyDescent="0.3">
      <c r="A11" s="1">
        <v>5</v>
      </c>
      <c r="B11" s="54" t="s">
        <v>128</v>
      </c>
      <c r="C11" s="78" t="s">
        <v>125</v>
      </c>
      <c r="D11" s="79">
        <f>(119.4*0.4*0.9)</f>
        <v>42.984000000000009</v>
      </c>
      <c r="E11" s="80"/>
      <c r="F11" s="80">
        <f t="shared" si="0"/>
        <v>0</v>
      </c>
    </row>
    <row r="12" spans="1:6" ht="57.6" x14ac:dyDescent="0.3">
      <c r="A12" s="1">
        <v>6</v>
      </c>
      <c r="B12" s="135" t="s">
        <v>129</v>
      </c>
      <c r="C12" s="78" t="s">
        <v>125</v>
      </c>
      <c r="D12" s="81">
        <f>(119.4*0.4*0.2)</f>
        <v>9.5520000000000014</v>
      </c>
      <c r="E12" s="57"/>
      <c r="F12" s="80">
        <f t="shared" si="0"/>
        <v>0</v>
      </c>
    </row>
    <row r="13" spans="1:6" ht="57.6" x14ac:dyDescent="0.3">
      <c r="A13" s="1">
        <v>7</v>
      </c>
      <c r="B13" s="135" t="s">
        <v>171</v>
      </c>
      <c r="C13" s="78" t="s">
        <v>125</v>
      </c>
      <c r="D13" s="81">
        <f>(15*0.7*0.7*0.3)</f>
        <v>2.2049999999999996</v>
      </c>
      <c r="E13" s="57"/>
      <c r="F13" s="80">
        <f t="shared" si="0"/>
        <v>0</v>
      </c>
    </row>
    <row r="14" spans="1:6" ht="57.6" x14ac:dyDescent="0.3">
      <c r="A14" s="1">
        <v>8</v>
      </c>
      <c r="B14" s="135" t="s">
        <v>172</v>
      </c>
      <c r="C14" s="78" t="s">
        <v>125</v>
      </c>
      <c r="D14" s="82">
        <f>(15*0.2*0.2*1)</f>
        <v>0.60000000000000009</v>
      </c>
      <c r="E14" s="83"/>
      <c r="F14" s="80">
        <f t="shared" si="0"/>
        <v>0</v>
      </c>
    </row>
    <row r="15" spans="1:6" ht="27.6" x14ac:dyDescent="0.3">
      <c r="A15" s="1">
        <v>9</v>
      </c>
      <c r="B15" s="54" t="s">
        <v>130</v>
      </c>
      <c r="C15" s="78" t="s">
        <v>125</v>
      </c>
      <c r="D15" s="84">
        <f>((24.8*9.6)-(119.4*0.4))*0.2</f>
        <v>38.064</v>
      </c>
      <c r="E15" s="80"/>
      <c r="F15" s="80">
        <f t="shared" si="0"/>
        <v>0</v>
      </c>
    </row>
    <row r="16" spans="1:6" ht="16.2" x14ac:dyDescent="0.3">
      <c r="A16" s="1">
        <v>10</v>
      </c>
      <c r="B16" s="54" t="s">
        <v>131</v>
      </c>
      <c r="C16" s="78" t="s">
        <v>125</v>
      </c>
      <c r="D16" s="84">
        <f>((24.8*9.6)-(119.4*0.4))*0.05</f>
        <v>9.516</v>
      </c>
      <c r="E16" s="80"/>
      <c r="F16" s="80">
        <f t="shared" si="0"/>
        <v>0</v>
      </c>
    </row>
    <row r="17" spans="1:6" ht="27.6" x14ac:dyDescent="0.3">
      <c r="A17" s="1">
        <v>11</v>
      </c>
      <c r="B17" s="54" t="s">
        <v>132</v>
      </c>
      <c r="C17" s="85" t="s">
        <v>114</v>
      </c>
      <c r="D17" s="86">
        <f>24.8*9.6</f>
        <v>238.07999999999998</v>
      </c>
      <c r="E17" s="57"/>
      <c r="F17" s="80">
        <f t="shared" si="0"/>
        <v>0</v>
      </c>
    </row>
    <row r="18" spans="1:6" ht="100.8" x14ac:dyDescent="0.3">
      <c r="A18" s="1">
        <v>12</v>
      </c>
      <c r="B18" s="54" t="s">
        <v>133</v>
      </c>
      <c r="C18" s="78" t="s">
        <v>125</v>
      </c>
      <c r="D18" s="82">
        <f>24.8*9.6*0.08</f>
        <v>19.046399999999998</v>
      </c>
      <c r="E18" s="80"/>
      <c r="F18" s="80">
        <f t="shared" si="0"/>
        <v>0</v>
      </c>
    </row>
    <row r="19" spans="1:6" ht="41.4" x14ac:dyDescent="0.3">
      <c r="A19" s="1">
        <v>13</v>
      </c>
      <c r="B19" s="54" t="s">
        <v>134</v>
      </c>
      <c r="C19" s="85" t="s">
        <v>114</v>
      </c>
      <c r="D19" s="86">
        <f>78.4*3-((1.2*1.2*5*3)+(2.2*1.2*3))</f>
        <v>205.68</v>
      </c>
      <c r="E19" s="80"/>
      <c r="F19" s="80">
        <f t="shared" si="0"/>
        <v>0</v>
      </c>
    </row>
    <row r="20" spans="1:6" ht="57.6" x14ac:dyDescent="0.3">
      <c r="A20" s="1">
        <v>14</v>
      </c>
      <c r="B20" s="54" t="s">
        <v>135</v>
      </c>
      <c r="C20" s="78" t="s">
        <v>125</v>
      </c>
      <c r="D20" s="82">
        <f>(1.75*0.2*0.15)*5*3</f>
        <v>0.78750000000000009</v>
      </c>
      <c r="E20" s="83"/>
      <c r="F20" s="80">
        <f t="shared" si="0"/>
        <v>0</v>
      </c>
    </row>
    <row r="21" spans="1:6" ht="57.6" x14ac:dyDescent="0.3">
      <c r="A21" s="1">
        <v>15</v>
      </c>
      <c r="B21" s="54" t="s">
        <v>136</v>
      </c>
      <c r="C21" s="78" t="s">
        <v>125</v>
      </c>
      <c r="D21" s="82">
        <f>78.4*0.2*0.2</f>
        <v>3.1360000000000006</v>
      </c>
      <c r="E21" s="83"/>
      <c r="F21" s="80">
        <f t="shared" si="0"/>
        <v>0</v>
      </c>
    </row>
    <row r="22" spans="1:6" ht="57.6" x14ac:dyDescent="0.3">
      <c r="A22" s="1">
        <v>16</v>
      </c>
      <c r="B22" s="54" t="s">
        <v>137</v>
      </c>
      <c r="C22" s="78" t="s">
        <v>125</v>
      </c>
      <c r="D22" s="84">
        <f>93.6*0.2*0.3</f>
        <v>5.6159999999999997</v>
      </c>
      <c r="E22" s="80"/>
      <c r="F22" s="80">
        <f t="shared" si="0"/>
        <v>0</v>
      </c>
    </row>
    <row r="23" spans="1:6" ht="57.6" x14ac:dyDescent="0.3">
      <c r="A23" s="1">
        <v>17</v>
      </c>
      <c r="B23" s="54" t="s">
        <v>138</v>
      </c>
      <c r="C23" s="78" t="s">
        <v>125</v>
      </c>
      <c r="D23" s="84">
        <f>(0.2*0.2*3.8)*15</f>
        <v>2.2800000000000002</v>
      </c>
      <c r="E23" s="80"/>
      <c r="F23" s="80">
        <f t="shared" si="0"/>
        <v>0</v>
      </c>
    </row>
    <row r="24" spans="1:6" ht="82.8" x14ac:dyDescent="0.3">
      <c r="A24" s="1">
        <v>18</v>
      </c>
      <c r="B24" s="54" t="s">
        <v>170</v>
      </c>
      <c r="C24" s="85" t="s">
        <v>114</v>
      </c>
      <c r="D24" s="84">
        <f>24.8*9.6*1.5</f>
        <v>357.12</v>
      </c>
      <c r="E24" s="80"/>
      <c r="F24" s="80">
        <f t="shared" si="0"/>
        <v>0</v>
      </c>
    </row>
    <row r="25" spans="1:6" ht="41.4" x14ac:dyDescent="0.3">
      <c r="A25" s="1">
        <v>19</v>
      </c>
      <c r="B25" s="54" t="s">
        <v>139</v>
      </c>
      <c r="C25" s="78" t="s">
        <v>114</v>
      </c>
      <c r="D25" s="84">
        <f>24*9</f>
        <v>216</v>
      </c>
      <c r="E25" s="80"/>
      <c r="F25" s="80">
        <f t="shared" si="0"/>
        <v>0</v>
      </c>
    </row>
    <row r="26" spans="1:6" ht="41.4" x14ac:dyDescent="0.3">
      <c r="A26" s="1">
        <v>20</v>
      </c>
      <c r="B26" s="54" t="s">
        <v>140</v>
      </c>
      <c r="C26" s="45" t="s">
        <v>141</v>
      </c>
      <c r="D26" s="81">
        <v>1</v>
      </c>
      <c r="E26" s="57"/>
      <c r="F26" s="80">
        <f t="shared" si="0"/>
        <v>0</v>
      </c>
    </row>
    <row r="27" spans="1:6" ht="41.4" x14ac:dyDescent="0.3">
      <c r="A27" s="1">
        <v>21</v>
      </c>
      <c r="B27" s="54" t="s">
        <v>142</v>
      </c>
      <c r="C27" s="85" t="s">
        <v>114</v>
      </c>
      <c r="D27" s="87">
        <f>D19*2</f>
        <v>411.36</v>
      </c>
      <c r="E27" s="88"/>
      <c r="F27" s="80">
        <f t="shared" si="0"/>
        <v>0</v>
      </c>
    </row>
    <row r="28" spans="1:6" ht="27.6" x14ac:dyDescent="0.3">
      <c r="A28" s="1">
        <v>22</v>
      </c>
      <c r="B28" s="54" t="s">
        <v>143</v>
      </c>
      <c r="C28" s="85" t="s">
        <v>114</v>
      </c>
      <c r="D28" s="87">
        <f>D27/2</f>
        <v>205.68</v>
      </c>
      <c r="E28" s="88"/>
      <c r="F28" s="80">
        <f t="shared" si="0"/>
        <v>0</v>
      </c>
    </row>
    <row r="29" spans="1:6" ht="27.6" x14ac:dyDescent="0.3">
      <c r="A29" s="1">
        <v>23</v>
      </c>
      <c r="B29" s="54" t="s">
        <v>144</v>
      </c>
      <c r="C29" s="78" t="s">
        <v>114</v>
      </c>
      <c r="D29" s="84">
        <f>D28</f>
        <v>205.68</v>
      </c>
      <c r="E29" s="88"/>
      <c r="F29" s="80">
        <f t="shared" si="0"/>
        <v>0</v>
      </c>
    </row>
    <row r="30" spans="1:6" ht="69" x14ac:dyDescent="0.3">
      <c r="A30" s="1">
        <v>24</v>
      </c>
      <c r="B30" s="54" t="s">
        <v>145</v>
      </c>
      <c r="C30" s="45" t="s">
        <v>116</v>
      </c>
      <c r="D30" s="89">
        <v>3</v>
      </c>
      <c r="E30" s="83"/>
      <c r="F30" s="80">
        <f t="shared" si="0"/>
        <v>0</v>
      </c>
    </row>
    <row r="31" spans="1:6" ht="96.6" x14ac:dyDescent="0.3">
      <c r="A31" s="1">
        <v>25</v>
      </c>
      <c r="B31" s="54" t="s">
        <v>146</v>
      </c>
      <c r="C31" s="45" t="s">
        <v>116</v>
      </c>
      <c r="D31" s="89">
        <f>3*5</f>
        <v>15</v>
      </c>
      <c r="E31" s="80"/>
      <c r="F31" s="80">
        <f t="shared" si="0"/>
        <v>0</v>
      </c>
    </row>
    <row r="32" spans="1:6" ht="96.6" x14ac:dyDescent="0.3">
      <c r="A32" s="1">
        <v>26</v>
      </c>
      <c r="B32" s="54" t="s">
        <v>147</v>
      </c>
      <c r="C32" s="45" t="s">
        <v>116</v>
      </c>
      <c r="D32" s="90">
        <v>1</v>
      </c>
      <c r="E32" s="91"/>
      <c r="F32" s="80">
        <f t="shared" si="0"/>
        <v>0</v>
      </c>
    </row>
    <row r="33" spans="1:7" ht="28.2" thickBot="1" x14ac:dyDescent="0.35">
      <c r="A33" s="1">
        <v>27</v>
      </c>
      <c r="B33" s="54" t="s">
        <v>148</v>
      </c>
      <c r="C33" s="92" t="s">
        <v>149</v>
      </c>
      <c r="D33" s="93">
        <v>3</v>
      </c>
      <c r="E33" s="58"/>
      <c r="F33" s="80">
        <f t="shared" si="0"/>
        <v>0</v>
      </c>
    </row>
    <row r="34" spans="1:7" ht="16.2" thickBot="1" x14ac:dyDescent="0.35">
      <c r="A34" s="94"/>
      <c r="B34" s="95"/>
      <c r="C34" s="96"/>
      <c r="D34" s="96"/>
      <c r="E34" s="97" t="str">
        <f>B6</f>
        <v>CLASSROOM CONSTRUCTION (3)</v>
      </c>
      <c r="F34" s="98">
        <f>SUM(F7:F33)</f>
        <v>0</v>
      </c>
    </row>
    <row r="35" spans="1:7" s="24" customFormat="1" ht="16.2" thickBot="1" x14ac:dyDescent="0.35">
      <c r="A35" s="197" t="s">
        <v>118</v>
      </c>
      <c r="B35" s="198"/>
      <c r="C35" s="198"/>
      <c r="D35" s="198"/>
      <c r="E35" s="198"/>
      <c r="F35" s="199"/>
    </row>
    <row r="36" spans="1:7" s="24" customFormat="1" ht="15.6" x14ac:dyDescent="0.3">
      <c r="A36" s="60"/>
      <c r="B36" s="200" t="s">
        <v>119</v>
      </c>
      <c r="C36" s="201"/>
      <c r="D36" s="202"/>
      <c r="E36" s="203" t="s">
        <v>120</v>
      </c>
      <c r="F36" s="204"/>
    </row>
    <row r="37" spans="1:7" s="25" customFormat="1" ht="16.2" thickBot="1" x14ac:dyDescent="0.3">
      <c r="A37" s="103" t="str">
        <f>A6</f>
        <v>A</v>
      </c>
      <c r="B37" s="205" t="str">
        <f>B6</f>
        <v>CLASSROOM CONSTRUCTION (3)</v>
      </c>
      <c r="C37" s="206"/>
      <c r="D37" s="207"/>
      <c r="E37" s="208">
        <f>F34</f>
        <v>0</v>
      </c>
      <c r="F37" s="209"/>
    </row>
    <row r="38" spans="1:7" s="25" customFormat="1" ht="18" thickBot="1" x14ac:dyDescent="0.3">
      <c r="A38" s="63"/>
      <c r="B38" s="194" t="str">
        <f>B3</f>
        <v xml:space="preserve">Horn-Afric Primary School </v>
      </c>
      <c r="C38" s="195"/>
      <c r="D38" s="196"/>
      <c r="E38" s="64">
        <f>SUM(E37:F37)</f>
        <v>0</v>
      </c>
      <c r="F38" s="65"/>
      <c r="G38" s="42"/>
    </row>
    <row r="50" spans="5:5" s="26" customFormat="1" x14ac:dyDescent="0.3">
      <c r="E50" s="104"/>
    </row>
  </sheetData>
  <mergeCells count="15">
    <mergeCell ref="A4:A5"/>
    <mergeCell ref="B4:C4"/>
    <mergeCell ref="D4:F4"/>
    <mergeCell ref="B1:D1"/>
    <mergeCell ref="E1:F1"/>
    <mergeCell ref="A2:A3"/>
    <mergeCell ref="B2:C2"/>
    <mergeCell ref="D2:E3"/>
    <mergeCell ref="B3:C3"/>
    <mergeCell ref="B38:D38"/>
    <mergeCell ref="A35:F35"/>
    <mergeCell ref="B36:D36"/>
    <mergeCell ref="E36:F36"/>
    <mergeCell ref="B37:D37"/>
    <mergeCell ref="E37:F37"/>
  </mergeCells>
  <pageMargins left="0.7" right="0.7" top="0.75" bottom="0.75" header="0.3" footer="0.3"/>
  <pageSetup scale="83"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DCD158-D030-4E30-B2A1-89B30C6BACB5}">
  <dimension ref="A1:H38"/>
  <sheetViews>
    <sheetView view="pageBreakPreview" topLeftCell="A30" zoomScale="90" zoomScaleNormal="100" zoomScaleSheetLayoutView="90" workbookViewId="0">
      <selection activeCell="F38" sqref="A1:F38"/>
    </sheetView>
  </sheetViews>
  <sheetFormatPr defaultRowHeight="14.4" x14ac:dyDescent="0.3"/>
  <cols>
    <col min="1" max="1" width="12.33203125" bestFit="1" customWidth="1"/>
    <col min="2" max="2" width="52.6640625" style="27" customWidth="1"/>
    <col min="3" max="3" width="5.5546875" style="28" bestFit="1" customWidth="1"/>
    <col min="4" max="4" width="10.33203125" style="29" bestFit="1" customWidth="1"/>
    <col min="5" max="5" width="11.44140625" bestFit="1" customWidth="1"/>
    <col min="6" max="6" width="15.44140625" customWidth="1"/>
    <col min="7" max="7" width="8" customWidth="1"/>
    <col min="8" max="8" width="11.109375" bestFit="1" customWidth="1"/>
  </cols>
  <sheetData>
    <row r="1" spans="1:6" ht="49.2" customHeight="1" thickBot="1" x14ac:dyDescent="0.35">
      <c r="A1" s="66" t="s">
        <v>89</v>
      </c>
      <c r="B1" s="215" t="s">
        <v>90</v>
      </c>
      <c r="C1" s="216"/>
      <c r="D1" s="217"/>
      <c r="E1" s="218"/>
      <c r="F1" s="217"/>
    </row>
    <row r="2" spans="1:6" x14ac:dyDescent="0.3">
      <c r="A2" s="219" t="s">
        <v>91</v>
      </c>
      <c r="B2" s="221" t="s">
        <v>92</v>
      </c>
      <c r="C2" s="222"/>
      <c r="D2" s="223" t="s">
        <v>93</v>
      </c>
      <c r="E2" s="224"/>
      <c r="F2" s="67" t="s">
        <v>94</v>
      </c>
    </row>
    <row r="3" spans="1:6" ht="15" thickBot="1" x14ac:dyDescent="0.35">
      <c r="A3" s="220"/>
      <c r="B3" s="227" t="s">
        <v>154</v>
      </c>
      <c r="C3" s="228"/>
      <c r="D3" s="225"/>
      <c r="E3" s="226"/>
      <c r="F3" s="68" t="s">
        <v>121</v>
      </c>
    </row>
    <row r="4" spans="1:6" ht="18.600000000000001" thickBot="1" x14ac:dyDescent="0.35">
      <c r="A4" s="237" t="s">
        <v>95</v>
      </c>
      <c r="B4" s="239" t="s">
        <v>96</v>
      </c>
      <c r="C4" s="240"/>
      <c r="D4" s="239" t="s">
        <v>97</v>
      </c>
      <c r="E4" s="241"/>
      <c r="F4" s="240"/>
    </row>
    <row r="5" spans="1:6" ht="15" thickBot="1" x14ac:dyDescent="0.35">
      <c r="A5" s="238"/>
      <c r="B5" s="69" t="s">
        <v>98</v>
      </c>
      <c r="C5" s="69" t="s">
        <v>99</v>
      </c>
      <c r="D5" s="70" t="s">
        <v>100</v>
      </c>
      <c r="E5" s="106" t="s">
        <v>101</v>
      </c>
      <c r="F5" s="72" t="s">
        <v>102</v>
      </c>
    </row>
    <row r="6" spans="1:6" ht="16.2" thickBot="1" x14ac:dyDescent="0.35">
      <c r="A6" s="30" t="s">
        <v>103</v>
      </c>
      <c r="B6" s="31" t="s">
        <v>151</v>
      </c>
      <c r="C6" s="73"/>
      <c r="D6" s="74"/>
      <c r="E6" s="75"/>
      <c r="F6" s="76"/>
    </row>
    <row r="7" spans="1:6" ht="27.6" x14ac:dyDescent="0.3">
      <c r="A7" s="107">
        <v>1</v>
      </c>
      <c r="B7" s="54" t="s">
        <v>123</v>
      </c>
      <c r="C7" s="78" t="s">
        <v>114</v>
      </c>
      <c r="D7" s="79">
        <f>17*10</f>
        <v>170</v>
      </c>
      <c r="E7" s="80"/>
      <c r="F7" s="80">
        <f>E7*D7</f>
        <v>0</v>
      </c>
    </row>
    <row r="8" spans="1:6" ht="41.4" x14ac:dyDescent="0.3">
      <c r="A8" s="107">
        <v>2</v>
      </c>
      <c r="B8" s="54" t="s">
        <v>124</v>
      </c>
      <c r="C8" s="78" t="s">
        <v>125</v>
      </c>
      <c r="D8" s="79">
        <f>11*(0.8*0.8*1.2)</f>
        <v>8.4480000000000022</v>
      </c>
      <c r="E8" s="80"/>
      <c r="F8" s="80">
        <f>E8*D8</f>
        <v>0</v>
      </c>
    </row>
    <row r="9" spans="1:6" ht="55.2" x14ac:dyDescent="0.3">
      <c r="A9" s="107">
        <v>3</v>
      </c>
      <c r="B9" s="54" t="s">
        <v>126</v>
      </c>
      <c r="C9" s="78" t="s">
        <v>125</v>
      </c>
      <c r="D9" s="79">
        <f>(81.8*0.5*0.6)+(11*0.8*0.8*1.2)</f>
        <v>32.988</v>
      </c>
      <c r="E9" s="80"/>
      <c r="F9" s="80">
        <f t="shared" ref="F9:F33" si="0">E9*D9</f>
        <v>0</v>
      </c>
    </row>
    <row r="10" spans="1:6" ht="27.6" x14ac:dyDescent="0.3">
      <c r="A10" s="107">
        <v>4</v>
      </c>
      <c r="B10" s="54" t="s">
        <v>127</v>
      </c>
      <c r="C10" s="78" t="s">
        <v>125</v>
      </c>
      <c r="D10" s="79">
        <f>(81.8*0.5*0.05)+(11*0.8*0.8*0.05)</f>
        <v>2.3970000000000002</v>
      </c>
      <c r="E10" s="80"/>
      <c r="F10" s="80">
        <f t="shared" si="0"/>
        <v>0</v>
      </c>
    </row>
    <row r="11" spans="1:6" ht="41.4" x14ac:dyDescent="0.3">
      <c r="A11" s="107">
        <v>5</v>
      </c>
      <c r="B11" s="54" t="s">
        <v>128</v>
      </c>
      <c r="C11" s="78" t="s">
        <v>125</v>
      </c>
      <c r="D11" s="79">
        <f>(81.8*0.4*0.9)</f>
        <v>29.448</v>
      </c>
      <c r="E11" s="80"/>
      <c r="F11" s="80">
        <f t="shared" si="0"/>
        <v>0</v>
      </c>
    </row>
    <row r="12" spans="1:6" ht="57.6" x14ac:dyDescent="0.3">
      <c r="A12" s="107">
        <v>6</v>
      </c>
      <c r="B12" s="135" t="s">
        <v>129</v>
      </c>
      <c r="C12" s="78" t="s">
        <v>125</v>
      </c>
      <c r="D12" s="81">
        <f>(81.8*0.4*0.2)</f>
        <v>6.5440000000000005</v>
      </c>
      <c r="E12" s="57"/>
      <c r="F12" s="80">
        <f t="shared" si="0"/>
        <v>0</v>
      </c>
    </row>
    <row r="13" spans="1:6" ht="57.6" x14ac:dyDescent="0.3">
      <c r="A13" s="107">
        <v>7</v>
      </c>
      <c r="B13" s="135" t="s">
        <v>171</v>
      </c>
      <c r="C13" s="78" t="s">
        <v>125</v>
      </c>
      <c r="D13" s="81">
        <f>(11*0.7*0.7*0.3)</f>
        <v>1.6169999999999995</v>
      </c>
      <c r="E13" s="57"/>
      <c r="F13" s="80">
        <f t="shared" si="0"/>
        <v>0</v>
      </c>
    </row>
    <row r="14" spans="1:6" ht="57.6" x14ac:dyDescent="0.3">
      <c r="A14" s="107">
        <v>8</v>
      </c>
      <c r="B14" s="135" t="s">
        <v>172</v>
      </c>
      <c r="C14" s="78" t="s">
        <v>125</v>
      </c>
      <c r="D14" s="82">
        <f>(11*0.2*0.2*1)</f>
        <v>0.44000000000000006</v>
      </c>
      <c r="E14" s="83"/>
      <c r="F14" s="80">
        <f t="shared" si="0"/>
        <v>0</v>
      </c>
    </row>
    <row r="15" spans="1:6" ht="27.6" x14ac:dyDescent="0.3">
      <c r="A15" s="107">
        <v>9</v>
      </c>
      <c r="B15" s="54" t="s">
        <v>130</v>
      </c>
      <c r="C15" s="78" t="s">
        <v>125</v>
      </c>
      <c r="D15" s="84">
        <f>((9.6*16.4)-(81.8*0.4))*0.2</f>
        <v>24.943999999999996</v>
      </c>
      <c r="E15" s="80"/>
      <c r="F15" s="80">
        <f t="shared" si="0"/>
        <v>0</v>
      </c>
    </row>
    <row r="16" spans="1:6" ht="16.2" x14ac:dyDescent="0.3">
      <c r="A16" s="107">
        <v>10</v>
      </c>
      <c r="B16" s="54" t="s">
        <v>131</v>
      </c>
      <c r="C16" s="78" t="s">
        <v>125</v>
      </c>
      <c r="D16" s="84">
        <f>((9.6*16.4)-(81.8*0.4))*0.05</f>
        <v>6.2359999999999989</v>
      </c>
      <c r="E16" s="80"/>
      <c r="F16" s="80">
        <f t="shared" si="0"/>
        <v>0</v>
      </c>
    </row>
    <row r="17" spans="1:6" ht="27.6" x14ac:dyDescent="0.3">
      <c r="A17" s="107">
        <v>11</v>
      </c>
      <c r="B17" s="54" t="s">
        <v>132</v>
      </c>
      <c r="C17" s="85" t="s">
        <v>114</v>
      </c>
      <c r="D17" s="86">
        <f>16.4*9.6</f>
        <v>157.43999999999997</v>
      </c>
      <c r="E17" s="57"/>
      <c r="F17" s="80">
        <f t="shared" si="0"/>
        <v>0</v>
      </c>
    </row>
    <row r="18" spans="1:6" ht="100.8" x14ac:dyDescent="0.3">
      <c r="A18" s="107">
        <v>12</v>
      </c>
      <c r="B18" s="54" t="s">
        <v>133</v>
      </c>
      <c r="C18" s="78" t="s">
        <v>125</v>
      </c>
      <c r="D18" s="82">
        <f>16.4*9.6*0.08</f>
        <v>12.595199999999998</v>
      </c>
      <c r="E18" s="80"/>
      <c r="F18" s="80">
        <f t="shared" si="0"/>
        <v>0</v>
      </c>
    </row>
    <row r="19" spans="1:6" ht="41.4" x14ac:dyDescent="0.3">
      <c r="A19" s="107">
        <v>13</v>
      </c>
      <c r="B19" s="54" t="s">
        <v>134</v>
      </c>
      <c r="C19" s="85" t="s">
        <v>114</v>
      </c>
      <c r="D19" s="86">
        <f>54.4*3-((1.2*1.2*5*2)+(2.2*1.2*2))</f>
        <v>143.51999999999998</v>
      </c>
      <c r="E19" s="80"/>
      <c r="F19" s="80">
        <f t="shared" si="0"/>
        <v>0</v>
      </c>
    </row>
    <row r="20" spans="1:6" ht="57.6" x14ac:dyDescent="0.3">
      <c r="A20" s="107">
        <v>14</v>
      </c>
      <c r="B20" s="54" t="s">
        <v>135</v>
      </c>
      <c r="C20" s="78" t="s">
        <v>125</v>
      </c>
      <c r="D20" s="82">
        <f>(1.75*0.2*0.15)*5*2</f>
        <v>0.52500000000000002</v>
      </c>
      <c r="E20" s="83"/>
      <c r="F20" s="80">
        <f t="shared" si="0"/>
        <v>0</v>
      </c>
    </row>
    <row r="21" spans="1:6" ht="57.6" x14ac:dyDescent="0.3">
      <c r="A21" s="107">
        <v>15</v>
      </c>
      <c r="B21" s="54" t="s">
        <v>136</v>
      </c>
      <c r="C21" s="78" t="s">
        <v>125</v>
      </c>
      <c r="D21" s="82">
        <f>54.4*0.2*0.2</f>
        <v>2.1760000000000002</v>
      </c>
      <c r="E21" s="83"/>
      <c r="F21" s="80">
        <f t="shared" si="0"/>
        <v>0</v>
      </c>
    </row>
    <row r="22" spans="1:6" ht="57.6" x14ac:dyDescent="0.3">
      <c r="A22" s="107">
        <v>16</v>
      </c>
      <c r="B22" s="54" t="s">
        <v>137</v>
      </c>
      <c r="C22" s="78" t="s">
        <v>125</v>
      </c>
      <c r="D22" s="84">
        <f>68.4*0.2*0.3</f>
        <v>4.1040000000000001</v>
      </c>
      <c r="E22" s="80"/>
      <c r="F22" s="80">
        <f t="shared" si="0"/>
        <v>0</v>
      </c>
    </row>
    <row r="23" spans="1:6" ht="57.6" x14ac:dyDescent="0.3">
      <c r="A23" s="107">
        <v>17</v>
      </c>
      <c r="B23" s="54" t="s">
        <v>138</v>
      </c>
      <c r="C23" s="78" t="s">
        <v>125</v>
      </c>
      <c r="D23" s="84">
        <f>(0.2*0.2*3.8)*11</f>
        <v>1.6720000000000002</v>
      </c>
      <c r="E23" s="80"/>
      <c r="F23" s="80">
        <f t="shared" si="0"/>
        <v>0</v>
      </c>
    </row>
    <row r="24" spans="1:6" ht="82.8" x14ac:dyDescent="0.3">
      <c r="A24" s="107">
        <v>18</v>
      </c>
      <c r="B24" s="54" t="s">
        <v>170</v>
      </c>
      <c r="C24" s="85" t="s">
        <v>114</v>
      </c>
      <c r="D24" s="84">
        <f>16.4*9.6*1.5</f>
        <v>236.15999999999997</v>
      </c>
      <c r="E24" s="80"/>
      <c r="F24" s="80">
        <f t="shared" si="0"/>
        <v>0</v>
      </c>
    </row>
    <row r="25" spans="1:6" ht="41.4" x14ac:dyDescent="0.3">
      <c r="A25" s="107">
        <v>19</v>
      </c>
      <c r="B25" s="54" t="s">
        <v>139</v>
      </c>
      <c r="C25" s="78" t="s">
        <v>114</v>
      </c>
      <c r="D25" s="84">
        <f>9*16</f>
        <v>144</v>
      </c>
      <c r="E25" s="80"/>
      <c r="F25" s="80">
        <f t="shared" si="0"/>
        <v>0</v>
      </c>
    </row>
    <row r="26" spans="1:6" ht="41.4" x14ac:dyDescent="0.3">
      <c r="A26" s="107">
        <v>20</v>
      </c>
      <c r="B26" s="54" t="s">
        <v>140</v>
      </c>
      <c r="C26" s="45" t="s">
        <v>141</v>
      </c>
      <c r="D26" s="81">
        <v>1</v>
      </c>
      <c r="E26" s="57"/>
      <c r="F26" s="80">
        <f t="shared" si="0"/>
        <v>0</v>
      </c>
    </row>
    <row r="27" spans="1:6" ht="41.4" x14ac:dyDescent="0.3">
      <c r="A27" s="107">
        <v>21</v>
      </c>
      <c r="B27" s="54" t="s">
        <v>142</v>
      </c>
      <c r="C27" s="85" t="s">
        <v>114</v>
      </c>
      <c r="D27" s="87">
        <f>D19*2</f>
        <v>287.03999999999996</v>
      </c>
      <c r="E27" s="88"/>
      <c r="F27" s="80">
        <f t="shared" si="0"/>
        <v>0</v>
      </c>
    </row>
    <row r="28" spans="1:6" ht="27.6" x14ac:dyDescent="0.3">
      <c r="A28" s="107">
        <v>22</v>
      </c>
      <c r="B28" s="54" t="s">
        <v>143</v>
      </c>
      <c r="C28" s="85" t="s">
        <v>114</v>
      </c>
      <c r="D28" s="87">
        <f>D27/2</f>
        <v>143.51999999999998</v>
      </c>
      <c r="E28" s="88"/>
      <c r="F28" s="80">
        <f t="shared" si="0"/>
        <v>0</v>
      </c>
    </row>
    <row r="29" spans="1:6" ht="27.6" x14ac:dyDescent="0.3">
      <c r="A29" s="107">
        <v>23</v>
      </c>
      <c r="B29" s="54" t="s">
        <v>144</v>
      </c>
      <c r="C29" s="78" t="s">
        <v>114</v>
      </c>
      <c r="D29" s="84">
        <f>D28</f>
        <v>143.51999999999998</v>
      </c>
      <c r="E29" s="88"/>
      <c r="F29" s="80">
        <f t="shared" si="0"/>
        <v>0</v>
      </c>
    </row>
    <row r="30" spans="1:6" ht="69" x14ac:dyDescent="0.3">
      <c r="A30" s="107">
        <v>24</v>
      </c>
      <c r="B30" s="54" t="s">
        <v>145</v>
      </c>
      <c r="C30" s="45" t="s">
        <v>116</v>
      </c>
      <c r="D30" s="89">
        <v>2</v>
      </c>
      <c r="E30" s="83"/>
      <c r="F30" s="80">
        <f t="shared" si="0"/>
        <v>0</v>
      </c>
    </row>
    <row r="31" spans="1:6" ht="96.6" x14ac:dyDescent="0.3">
      <c r="A31" s="107">
        <v>25</v>
      </c>
      <c r="B31" s="54" t="s">
        <v>146</v>
      </c>
      <c r="C31" s="45" t="s">
        <v>116</v>
      </c>
      <c r="D31" s="89">
        <f>2*5</f>
        <v>10</v>
      </c>
      <c r="E31" s="80"/>
      <c r="F31" s="80">
        <f t="shared" si="0"/>
        <v>0</v>
      </c>
    </row>
    <row r="32" spans="1:6" ht="96.6" x14ac:dyDescent="0.3">
      <c r="A32" s="107">
        <v>26</v>
      </c>
      <c r="B32" s="54" t="s">
        <v>147</v>
      </c>
      <c r="C32" s="45" t="s">
        <v>116</v>
      </c>
      <c r="D32" s="90">
        <v>1</v>
      </c>
      <c r="E32" s="91"/>
      <c r="F32" s="80">
        <f t="shared" si="0"/>
        <v>0</v>
      </c>
    </row>
    <row r="33" spans="1:8" ht="28.2" thickBot="1" x14ac:dyDescent="0.35">
      <c r="A33" s="107">
        <v>27</v>
      </c>
      <c r="B33" s="54" t="s">
        <v>148</v>
      </c>
      <c r="C33" s="92" t="s">
        <v>149</v>
      </c>
      <c r="D33" s="86">
        <v>2</v>
      </c>
      <c r="E33" s="58"/>
      <c r="F33" s="80">
        <f t="shared" si="0"/>
        <v>0</v>
      </c>
    </row>
    <row r="34" spans="1:8" ht="16.2" thickBot="1" x14ac:dyDescent="0.35">
      <c r="A34" s="99"/>
      <c r="B34" s="95"/>
      <c r="C34" s="96"/>
      <c r="D34" s="96"/>
      <c r="E34" s="97" t="str">
        <f>B6</f>
        <v>CLASSROOM CONSTRUCTION (2)</v>
      </c>
      <c r="F34" s="98">
        <f>SUM(F7:F33)</f>
        <v>0</v>
      </c>
      <c r="H34" s="108"/>
    </row>
    <row r="35" spans="1:8" s="24" customFormat="1" ht="16.2" thickBot="1" x14ac:dyDescent="0.35">
      <c r="A35" s="197" t="s">
        <v>118</v>
      </c>
      <c r="B35" s="242"/>
      <c r="C35" s="242"/>
      <c r="D35" s="242"/>
      <c r="E35" s="242"/>
      <c r="F35" s="243"/>
    </row>
    <row r="36" spans="1:8" s="24" customFormat="1" ht="16.2" thickBot="1" x14ac:dyDescent="0.35">
      <c r="A36" s="111"/>
      <c r="B36" s="244" t="s">
        <v>119</v>
      </c>
      <c r="C36" s="245"/>
      <c r="D36" s="246"/>
      <c r="E36" s="247" t="s">
        <v>120</v>
      </c>
      <c r="F36" s="248"/>
    </row>
    <row r="37" spans="1:8" s="25" customFormat="1" ht="15.6" x14ac:dyDescent="0.25">
      <c r="A37" s="112" t="str">
        <f>A6</f>
        <v>A</v>
      </c>
      <c r="B37" s="229" t="str">
        <f>B6</f>
        <v>CLASSROOM CONSTRUCTION (2)</v>
      </c>
      <c r="C37" s="230"/>
      <c r="D37" s="231"/>
      <c r="E37" s="232">
        <f>F34</f>
        <v>0</v>
      </c>
      <c r="F37" s="233"/>
      <c r="G37" s="113"/>
    </row>
    <row r="38" spans="1:8" s="25" customFormat="1" ht="18" thickBot="1" x14ac:dyDescent="0.3">
      <c r="A38" s="63"/>
      <c r="B38" s="234" t="str">
        <f>B3</f>
        <v xml:space="preserve">Xaarxaar Primary School </v>
      </c>
      <c r="C38" s="235"/>
      <c r="D38" s="236"/>
      <c r="E38" s="114">
        <f>SUM(E37:F37)</f>
        <v>0</v>
      </c>
      <c r="F38" s="115"/>
      <c r="G38" s="42"/>
    </row>
  </sheetData>
  <mergeCells count="15">
    <mergeCell ref="B1:D1"/>
    <mergeCell ref="E1:F1"/>
    <mergeCell ref="A2:A3"/>
    <mergeCell ref="B2:C2"/>
    <mergeCell ref="D2:E3"/>
    <mergeCell ref="B3:C3"/>
    <mergeCell ref="B37:D37"/>
    <mergeCell ref="E37:F37"/>
    <mergeCell ref="B38:D38"/>
    <mergeCell ref="A4:A5"/>
    <mergeCell ref="B4:C4"/>
    <mergeCell ref="D4:F4"/>
    <mergeCell ref="A35:F35"/>
    <mergeCell ref="B36:D36"/>
    <mergeCell ref="E36:F36"/>
  </mergeCells>
  <pageMargins left="0.7" right="0.7" top="0.75" bottom="0.75" header="0.3" footer="0.3"/>
  <pageSetup scale="83"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4BD4C0-C13A-4D8E-8F90-9A3DDBFB22CD}">
  <dimension ref="A1:AC36"/>
  <sheetViews>
    <sheetView view="pageBreakPreview" topLeftCell="A11" zoomScale="80" zoomScaleNormal="95" zoomScaleSheetLayoutView="80" workbookViewId="0">
      <selection activeCell="D10" sqref="D10"/>
    </sheetView>
  </sheetViews>
  <sheetFormatPr defaultRowHeight="14.4" x14ac:dyDescent="0.3"/>
  <cols>
    <col min="1" max="1" width="12.44140625" customWidth="1"/>
    <col min="2" max="2" width="52.6640625" style="27" customWidth="1"/>
    <col min="3" max="3" width="5.5546875" style="28" bestFit="1" customWidth="1"/>
    <col min="4" max="4" width="10.33203125" style="29" bestFit="1" customWidth="1"/>
    <col min="5" max="5" width="11.44140625" bestFit="1" customWidth="1"/>
    <col min="6" max="6" width="15.44140625" customWidth="1"/>
    <col min="7" max="7" width="8" customWidth="1"/>
  </cols>
  <sheetData>
    <row r="1" spans="1:29" ht="44.4" customHeight="1" thickBot="1" x14ac:dyDescent="0.35">
      <c r="A1" s="66" t="s">
        <v>89</v>
      </c>
      <c r="B1" s="249" t="s">
        <v>90</v>
      </c>
      <c r="C1" s="250"/>
      <c r="D1" s="251"/>
      <c r="E1" s="218"/>
      <c r="F1" s="217"/>
    </row>
    <row r="2" spans="1:29" x14ac:dyDescent="0.3">
      <c r="A2" s="219" t="s">
        <v>91</v>
      </c>
      <c r="B2" s="221" t="s">
        <v>92</v>
      </c>
      <c r="C2" s="222"/>
      <c r="D2" s="223" t="s">
        <v>93</v>
      </c>
      <c r="E2" s="224"/>
      <c r="F2" s="67" t="s">
        <v>94</v>
      </c>
    </row>
    <row r="3" spans="1:29" ht="15" thickBot="1" x14ac:dyDescent="0.35">
      <c r="A3" s="220"/>
      <c r="B3" s="227" t="s">
        <v>163</v>
      </c>
      <c r="C3" s="228"/>
      <c r="D3" s="225"/>
      <c r="E3" s="226"/>
      <c r="F3" s="68" t="s">
        <v>121</v>
      </c>
    </row>
    <row r="4" spans="1:29" ht="18.600000000000001" thickBot="1" x14ac:dyDescent="0.35">
      <c r="A4" s="210" t="s">
        <v>95</v>
      </c>
      <c r="B4" s="212" t="s">
        <v>96</v>
      </c>
      <c r="C4" s="213"/>
      <c r="D4" s="212" t="s">
        <v>97</v>
      </c>
      <c r="E4" s="214"/>
      <c r="F4" s="213"/>
    </row>
    <row r="5" spans="1:29" ht="15" thickBot="1" x14ac:dyDescent="0.35">
      <c r="A5" s="211"/>
      <c r="B5" s="69" t="s">
        <v>98</v>
      </c>
      <c r="C5" s="69" t="s">
        <v>99</v>
      </c>
      <c r="D5" s="70" t="s">
        <v>100</v>
      </c>
      <c r="E5" s="106" t="s">
        <v>101</v>
      </c>
      <c r="F5" s="72" t="s">
        <v>102</v>
      </c>
    </row>
    <row r="6" spans="1:29" s="24" customFormat="1" ht="16.2" thickBot="1" x14ac:dyDescent="0.35">
      <c r="A6" s="30" t="s">
        <v>103</v>
      </c>
      <c r="B6" s="31" t="s">
        <v>174</v>
      </c>
      <c r="C6" s="126"/>
      <c r="D6" s="127"/>
      <c r="E6" s="128"/>
      <c r="F6" s="129"/>
      <c r="I6" s="36"/>
      <c r="J6" s="36"/>
      <c r="K6" s="36"/>
      <c r="L6" s="36"/>
      <c r="M6" s="36"/>
      <c r="N6" s="36"/>
      <c r="O6" s="37"/>
      <c r="P6" s="37"/>
      <c r="Q6" s="36"/>
      <c r="R6" s="36"/>
    </row>
    <row r="7" spans="1:29" s="25" customFormat="1" x14ac:dyDescent="0.25">
      <c r="A7" s="130">
        <v>1</v>
      </c>
      <c r="B7" s="39" t="s">
        <v>165</v>
      </c>
      <c r="C7" s="40"/>
      <c r="D7" s="40"/>
      <c r="E7" s="41"/>
      <c r="F7" s="131"/>
      <c r="O7" s="42"/>
      <c r="P7" s="42"/>
      <c r="Q7" s="42"/>
      <c r="R7" s="42"/>
    </row>
    <row r="8" spans="1:29" s="25" customFormat="1" ht="27.6" x14ac:dyDescent="0.25">
      <c r="A8" s="132">
        <v>1.1000000000000001</v>
      </c>
      <c r="B8" s="51" t="s">
        <v>167</v>
      </c>
      <c r="C8" s="40"/>
      <c r="D8" s="122">
        <f>42*10</f>
        <v>420</v>
      </c>
      <c r="E8" s="100"/>
      <c r="F8" s="123">
        <f>D8*E8</f>
        <v>0</v>
      </c>
      <c r="T8" s="42"/>
      <c r="U8" s="42"/>
      <c r="V8" s="42"/>
      <c r="W8" s="42"/>
      <c r="X8" s="42"/>
      <c r="Y8" s="42"/>
      <c r="Z8" s="28"/>
      <c r="AA8" s="28"/>
      <c r="AB8" s="42"/>
      <c r="AC8" s="42"/>
    </row>
    <row r="9" spans="1:29" s="25" customFormat="1" ht="69" x14ac:dyDescent="0.25">
      <c r="A9" s="132">
        <v>1.2</v>
      </c>
      <c r="B9" s="51" t="s">
        <v>166</v>
      </c>
      <c r="C9" s="40"/>
      <c r="D9" s="124">
        <f>39*8</f>
        <v>312</v>
      </c>
      <c r="E9" s="125"/>
      <c r="F9" s="110">
        <f>D9*E9</f>
        <v>0</v>
      </c>
      <c r="G9" s="42"/>
      <c r="H9" s="42"/>
      <c r="I9" s="42"/>
      <c r="J9" s="42"/>
      <c r="K9" s="42"/>
      <c r="L9" s="42"/>
      <c r="M9" s="42"/>
      <c r="N9" s="42"/>
      <c r="O9" s="42"/>
      <c r="P9" s="42"/>
      <c r="Q9" s="62"/>
      <c r="R9" s="62"/>
      <c r="S9" s="42"/>
      <c r="T9" s="42"/>
      <c r="U9" s="42"/>
      <c r="V9" s="42"/>
      <c r="W9" s="42"/>
      <c r="X9" s="42"/>
      <c r="Y9" s="42"/>
      <c r="Z9" s="42"/>
      <c r="AA9" s="42"/>
      <c r="AB9" s="42"/>
      <c r="AC9" s="42"/>
    </row>
    <row r="10" spans="1:29" s="25" customFormat="1" x14ac:dyDescent="0.25">
      <c r="A10" s="109">
        <v>2</v>
      </c>
      <c r="B10" s="47" t="s">
        <v>108</v>
      </c>
      <c r="C10" s="45"/>
      <c r="D10" s="40"/>
      <c r="E10" s="41"/>
      <c r="F10" s="110"/>
      <c r="O10" s="42"/>
      <c r="P10" s="42"/>
      <c r="Q10" s="42"/>
      <c r="R10" s="42"/>
    </row>
    <row r="11" spans="1:29" s="25" customFormat="1" ht="124.2" x14ac:dyDescent="0.25">
      <c r="A11" s="121" t="s">
        <v>164</v>
      </c>
      <c r="B11" s="44" t="s">
        <v>173</v>
      </c>
      <c r="C11" s="45" t="s">
        <v>106</v>
      </c>
      <c r="D11" s="40">
        <f>(42*10)*1.05</f>
        <v>441</v>
      </c>
      <c r="E11" s="41"/>
      <c r="F11" s="110">
        <f>D11*E11</f>
        <v>0</v>
      </c>
      <c r="O11" s="42"/>
      <c r="P11" s="42"/>
      <c r="Q11" s="42"/>
      <c r="R11" s="42"/>
    </row>
    <row r="12" spans="1:29" s="25" customFormat="1" x14ac:dyDescent="0.25">
      <c r="A12" s="109">
        <v>3</v>
      </c>
      <c r="B12" s="47" t="s">
        <v>109</v>
      </c>
      <c r="C12" s="45"/>
      <c r="D12" s="50"/>
      <c r="E12" s="41"/>
      <c r="F12" s="110"/>
      <c r="O12" s="42"/>
      <c r="P12" s="42"/>
      <c r="Q12" s="42"/>
      <c r="R12" s="42"/>
    </row>
    <row r="13" spans="1:29" s="25" customFormat="1" ht="41.4" x14ac:dyDescent="0.25">
      <c r="A13" s="132">
        <v>3.1</v>
      </c>
      <c r="B13" s="51" t="s">
        <v>110</v>
      </c>
      <c r="C13" s="45" t="s">
        <v>106</v>
      </c>
      <c r="D13" s="50">
        <f>42*10</f>
        <v>420</v>
      </c>
      <c r="E13" s="41"/>
      <c r="F13" s="110">
        <f>D13*E13</f>
        <v>0</v>
      </c>
      <c r="O13" s="42"/>
      <c r="P13" s="42"/>
      <c r="Q13" s="42"/>
      <c r="R13" s="42"/>
    </row>
    <row r="14" spans="1:29" s="25" customFormat="1" x14ac:dyDescent="0.25">
      <c r="A14" s="109">
        <v>4</v>
      </c>
      <c r="B14" s="47" t="s">
        <v>152</v>
      </c>
      <c r="C14" s="45"/>
      <c r="D14" s="40"/>
      <c r="E14" s="41"/>
      <c r="F14" s="110"/>
      <c r="O14" s="42"/>
      <c r="P14" s="42"/>
      <c r="Q14" s="42"/>
      <c r="R14" s="42"/>
    </row>
    <row r="15" spans="1:29" s="25" customFormat="1" ht="27.6" x14ac:dyDescent="0.25">
      <c r="A15" s="132">
        <v>4.0999999999999996</v>
      </c>
      <c r="B15" s="44" t="s">
        <v>168</v>
      </c>
      <c r="C15" s="45" t="s">
        <v>106</v>
      </c>
      <c r="D15" s="40">
        <f>39*8</f>
        <v>312</v>
      </c>
      <c r="E15" s="41"/>
      <c r="F15" s="110"/>
      <c r="O15" s="42"/>
      <c r="P15" s="42"/>
      <c r="Q15" s="42"/>
      <c r="R15" s="42"/>
    </row>
    <row r="16" spans="1:29" s="25" customFormat="1" x14ac:dyDescent="0.25">
      <c r="A16" s="109">
        <v>5</v>
      </c>
      <c r="B16" s="47" t="s">
        <v>111</v>
      </c>
      <c r="C16" s="40"/>
      <c r="D16" s="50"/>
      <c r="E16" s="41"/>
      <c r="F16" s="110"/>
      <c r="O16" s="42"/>
      <c r="P16" s="42"/>
      <c r="Q16" s="42"/>
      <c r="R16" s="42"/>
    </row>
    <row r="17" spans="1:19" s="25" customFormat="1" ht="79.2" x14ac:dyDescent="0.25">
      <c r="A17" s="132"/>
      <c r="B17" s="52" t="s">
        <v>112</v>
      </c>
      <c r="C17" s="40"/>
      <c r="D17" s="50"/>
      <c r="E17" s="41"/>
      <c r="F17" s="110"/>
      <c r="O17" s="42"/>
      <c r="P17" s="42"/>
      <c r="Q17" s="42"/>
      <c r="R17" s="42"/>
    </row>
    <row r="18" spans="1:19" s="25" customFormat="1" ht="83.4" thickBot="1" x14ac:dyDescent="0.3">
      <c r="A18" s="133">
        <v>5.2</v>
      </c>
      <c r="B18" s="54" t="s">
        <v>175</v>
      </c>
      <c r="C18" s="78" t="s">
        <v>114</v>
      </c>
      <c r="D18" s="55">
        <f>132*3.3</f>
        <v>435.59999999999997</v>
      </c>
      <c r="E18" s="56"/>
      <c r="F18" s="134">
        <f>D18*E18</f>
        <v>0</v>
      </c>
      <c r="O18" s="42"/>
      <c r="P18" s="42"/>
      <c r="Q18" s="42"/>
      <c r="R18" s="42"/>
    </row>
    <row r="19" spans="1:19" ht="16.2" thickBot="1" x14ac:dyDescent="0.35">
      <c r="A19" s="102" t="s">
        <v>117</v>
      </c>
      <c r="B19" s="95"/>
      <c r="C19" s="96"/>
      <c r="D19" s="96"/>
      <c r="E19" s="118" t="str">
        <f>B6</f>
        <v>CLASSROOM REHABILITATION (6)</v>
      </c>
      <c r="F19" s="98">
        <f>SUM(F7:F18)</f>
        <v>0</v>
      </c>
    </row>
    <row r="20" spans="1:19" s="24" customFormat="1" ht="15.6" x14ac:dyDescent="0.3">
      <c r="A20" s="252" t="s">
        <v>118</v>
      </c>
      <c r="B20" s="253"/>
      <c r="C20" s="253"/>
      <c r="D20" s="253"/>
      <c r="E20" s="253"/>
      <c r="F20" s="254"/>
      <c r="G20" s="59"/>
      <c r="H20" s="36"/>
      <c r="I20" s="36"/>
      <c r="J20" s="36"/>
      <c r="K20" s="36"/>
      <c r="L20" s="36"/>
      <c r="M20" s="36"/>
      <c r="N20" s="36"/>
      <c r="O20" s="36"/>
      <c r="P20" s="36"/>
      <c r="Q20" s="36"/>
      <c r="R20" s="36"/>
    </row>
    <row r="21" spans="1:19" s="24" customFormat="1" ht="16.2" thickBot="1" x14ac:dyDescent="0.35">
      <c r="A21" s="255"/>
      <c r="B21" s="256"/>
      <c r="C21" s="256"/>
      <c r="D21" s="256"/>
      <c r="E21" s="256"/>
      <c r="F21" s="257"/>
      <c r="G21" s="59"/>
      <c r="H21" s="36"/>
      <c r="I21" s="36"/>
      <c r="J21" s="36"/>
      <c r="K21" s="36"/>
      <c r="L21" s="36"/>
      <c r="M21" s="36"/>
      <c r="N21" s="36"/>
      <c r="O21" s="36"/>
      <c r="P21" s="36"/>
      <c r="Q21" s="36"/>
      <c r="R21" s="36"/>
    </row>
    <row r="22" spans="1:19" s="24" customFormat="1" ht="15.6" x14ac:dyDescent="0.3">
      <c r="A22" s="60"/>
      <c r="B22" s="200" t="s">
        <v>119</v>
      </c>
      <c r="C22" s="201"/>
      <c r="D22" s="202"/>
      <c r="E22" s="203" t="s">
        <v>120</v>
      </c>
      <c r="F22" s="204"/>
      <c r="G22" s="59"/>
      <c r="H22" s="36"/>
      <c r="I22" s="36"/>
      <c r="J22" s="36"/>
      <c r="K22" s="36"/>
      <c r="L22" s="36"/>
      <c r="M22" s="36"/>
      <c r="N22" s="36"/>
      <c r="O22" s="36"/>
      <c r="P22" s="36"/>
      <c r="Q22" s="36"/>
      <c r="R22" s="36"/>
    </row>
    <row r="23" spans="1:19" s="25" customFormat="1" ht="16.2" thickBot="1" x14ac:dyDescent="0.3">
      <c r="A23" s="61" t="str">
        <f>A6</f>
        <v>A</v>
      </c>
      <c r="B23" s="205" t="str">
        <f>B6</f>
        <v>CLASSROOM REHABILITATION (6)</v>
      </c>
      <c r="C23" s="206"/>
      <c r="D23" s="207"/>
      <c r="E23" s="208">
        <f>F19</f>
        <v>0</v>
      </c>
      <c r="F23" s="209"/>
      <c r="G23" s="62"/>
      <c r="H23" s="42"/>
      <c r="I23" s="42"/>
      <c r="J23" s="42"/>
      <c r="K23" s="42"/>
      <c r="L23" s="42"/>
      <c r="M23" s="42"/>
      <c r="N23" s="42"/>
      <c r="O23" s="42"/>
      <c r="P23" s="42"/>
      <c r="Q23" s="42"/>
      <c r="R23" s="42"/>
    </row>
    <row r="24" spans="1:19" s="25" customFormat="1" ht="18" thickBot="1" x14ac:dyDescent="0.3">
      <c r="A24" s="63"/>
      <c r="B24" s="194" t="str">
        <f>B3</f>
        <v xml:space="preserve"> Al-Shacab Primary School</v>
      </c>
      <c r="C24" s="195"/>
      <c r="D24" s="196"/>
      <c r="E24" s="64">
        <f>SUM(E23:F23)</f>
        <v>0</v>
      </c>
      <c r="F24" s="65"/>
      <c r="G24" s="62"/>
      <c r="H24" s="62"/>
      <c r="I24" s="42"/>
      <c r="J24" s="42"/>
      <c r="K24" s="42"/>
      <c r="L24" s="42"/>
      <c r="M24" s="42"/>
      <c r="N24" s="42"/>
      <c r="O24" s="42"/>
      <c r="P24" s="42"/>
      <c r="Q24" s="42"/>
      <c r="R24" s="42"/>
      <c r="S24" s="42"/>
    </row>
    <row r="25" spans="1:19" x14ac:dyDescent="0.3">
      <c r="G25" s="119"/>
    </row>
    <row r="26" spans="1:19" x14ac:dyDescent="0.3">
      <c r="G26" s="119"/>
    </row>
    <row r="27" spans="1:19" x14ac:dyDescent="0.3">
      <c r="G27" s="119"/>
    </row>
    <row r="28" spans="1:19" x14ac:dyDescent="0.3">
      <c r="G28" s="119"/>
    </row>
    <row r="29" spans="1:19" x14ac:dyDescent="0.3">
      <c r="G29" s="119"/>
    </row>
    <row r="30" spans="1:19" x14ac:dyDescent="0.3">
      <c r="G30" s="119"/>
    </row>
    <row r="31" spans="1:19" x14ac:dyDescent="0.3">
      <c r="G31" s="119"/>
    </row>
    <row r="32" spans="1:19" x14ac:dyDescent="0.3">
      <c r="G32" s="119"/>
    </row>
    <row r="33" spans="7:7" x14ac:dyDescent="0.3">
      <c r="G33" s="119"/>
    </row>
    <row r="34" spans="7:7" x14ac:dyDescent="0.3">
      <c r="G34" s="119"/>
    </row>
    <row r="36" spans="7:7" s="26" customFormat="1" x14ac:dyDescent="0.3">
      <c r="G36" s="120"/>
    </row>
  </sheetData>
  <mergeCells count="15">
    <mergeCell ref="B23:D23"/>
    <mergeCell ref="E23:F23"/>
    <mergeCell ref="B24:D24"/>
    <mergeCell ref="A4:A5"/>
    <mergeCell ref="B4:C4"/>
    <mergeCell ref="D4:F4"/>
    <mergeCell ref="A20:F21"/>
    <mergeCell ref="B22:D22"/>
    <mergeCell ref="E22:F22"/>
    <mergeCell ref="B1:D1"/>
    <mergeCell ref="E1:F1"/>
    <mergeCell ref="A2:A3"/>
    <mergeCell ref="B2:C2"/>
    <mergeCell ref="D2:E3"/>
    <mergeCell ref="B3:C3"/>
  </mergeCells>
  <phoneticPr fontId="5" type="noConversion"/>
  <pageMargins left="0.7" right="0.7" top="0.75" bottom="0.75" header="0.3" footer="0.3"/>
  <pageSetup scale="83" orientation="portrait" r:id="rId1"/>
  <colBreaks count="1" manualBreakCount="1">
    <brk id="6" max="1048575" man="1"/>
  </col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187DC4-6B06-4DFA-9643-104ABB6ABEEA}">
  <dimension ref="A1:S55"/>
  <sheetViews>
    <sheetView view="pageBreakPreview" topLeftCell="A29" zoomScale="90" zoomScaleNormal="100" zoomScaleSheetLayoutView="90" workbookViewId="0">
      <selection activeCell="I34" sqref="I34"/>
    </sheetView>
  </sheetViews>
  <sheetFormatPr defaultRowHeight="14.4" x14ac:dyDescent="0.3"/>
  <cols>
    <col min="1" max="1" width="12.33203125" bestFit="1" customWidth="1"/>
    <col min="2" max="2" width="52.6640625" style="27" customWidth="1"/>
    <col min="3" max="3" width="5.5546875" style="28" bestFit="1" customWidth="1"/>
    <col min="4" max="4" width="10.33203125" style="29" bestFit="1" customWidth="1"/>
    <col min="5" max="5" width="11.44140625" bestFit="1" customWidth="1"/>
    <col min="6" max="6" width="15.44140625" customWidth="1"/>
    <col min="7" max="7" width="8" customWidth="1"/>
  </cols>
  <sheetData>
    <row r="1" spans="1:18" ht="44.4" customHeight="1" thickBot="1" x14ac:dyDescent="0.35">
      <c r="A1" s="66" t="s">
        <v>89</v>
      </c>
      <c r="B1" s="249" t="s">
        <v>90</v>
      </c>
      <c r="C1" s="250"/>
      <c r="D1" s="251"/>
      <c r="E1" s="218"/>
      <c r="F1" s="217"/>
    </row>
    <row r="2" spans="1:18" x14ac:dyDescent="0.3">
      <c r="A2" s="219" t="s">
        <v>91</v>
      </c>
      <c r="B2" s="221" t="s">
        <v>92</v>
      </c>
      <c r="C2" s="222"/>
      <c r="D2" s="223" t="s">
        <v>93</v>
      </c>
      <c r="E2" s="224"/>
      <c r="F2" s="67" t="s">
        <v>94</v>
      </c>
    </row>
    <row r="3" spans="1:18" ht="15" thickBot="1" x14ac:dyDescent="0.35">
      <c r="A3" s="220"/>
      <c r="B3" s="227" t="s">
        <v>159</v>
      </c>
      <c r="C3" s="228"/>
      <c r="D3" s="225"/>
      <c r="E3" s="226"/>
      <c r="F3" s="68" t="s">
        <v>158</v>
      </c>
    </row>
    <row r="4" spans="1:18" ht="18.600000000000001" thickBot="1" x14ac:dyDescent="0.35">
      <c r="A4" s="210" t="s">
        <v>95</v>
      </c>
      <c r="B4" s="212" t="s">
        <v>96</v>
      </c>
      <c r="C4" s="213"/>
      <c r="D4" s="212" t="s">
        <v>97</v>
      </c>
      <c r="E4" s="214"/>
      <c r="F4" s="213"/>
    </row>
    <row r="5" spans="1:18" ht="15" thickBot="1" x14ac:dyDescent="0.35">
      <c r="A5" s="211"/>
      <c r="B5" s="69" t="s">
        <v>98</v>
      </c>
      <c r="C5" s="69" t="s">
        <v>99</v>
      </c>
      <c r="D5" s="70" t="s">
        <v>100</v>
      </c>
      <c r="E5" s="106" t="s">
        <v>101</v>
      </c>
      <c r="F5" s="72" t="s">
        <v>102</v>
      </c>
    </row>
    <row r="6" spans="1:18" s="24" customFormat="1" ht="16.2" thickBot="1" x14ac:dyDescent="0.35">
      <c r="A6" s="30" t="s">
        <v>103</v>
      </c>
      <c r="B6" s="31" t="s">
        <v>155</v>
      </c>
      <c r="C6" s="32"/>
      <c r="D6" s="33"/>
      <c r="E6" s="34"/>
      <c r="F6" s="35"/>
      <c r="I6" s="36"/>
      <c r="J6" s="36"/>
      <c r="K6" s="36"/>
      <c r="L6" s="36"/>
      <c r="M6" s="36"/>
      <c r="N6" s="36"/>
      <c r="O6" s="37"/>
      <c r="P6" s="37"/>
      <c r="Q6" s="36"/>
      <c r="R6" s="36"/>
    </row>
    <row r="7" spans="1:18" s="25" customFormat="1" x14ac:dyDescent="0.25">
      <c r="A7" s="38">
        <v>1</v>
      </c>
      <c r="B7" s="39" t="s">
        <v>156</v>
      </c>
      <c r="C7" s="40"/>
      <c r="D7" s="40"/>
      <c r="E7" s="41"/>
      <c r="F7" s="40"/>
      <c r="O7" s="42"/>
      <c r="P7" s="42"/>
      <c r="Q7" s="42"/>
      <c r="R7" s="42"/>
    </row>
    <row r="8" spans="1:18" s="25" customFormat="1" ht="110.4" x14ac:dyDescent="0.25">
      <c r="A8" s="43">
        <v>1.1000000000000001</v>
      </c>
      <c r="B8" s="44" t="s">
        <v>104</v>
      </c>
      <c r="C8" s="45" t="s">
        <v>105</v>
      </c>
      <c r="D8" s="40">
        <v>1</v>
      </c>
      <c r="E8" s="41"/>
      <c r="F8" s="101">
        <f>D8*E8</f>
        <v>0</v>
      </c>
      <c r="O8" s="42"/>
      <c r="P8" s="42"/>
      <c r="Q8" s="42"/>
      <c r="R8" s="42"/>
    </row>
    <row r="9" spans="1:18" s="25" customFormat="1" x14ac:dyDescent="0.25">
      <c r="A9" s="46">
        <v>2</v>
      </c>
      <c r="B9" s="47" t="s">
        <v>108</v>
      </c>
      <c r="C9" s="45"/>
      <c r="D9" s="40"/>
      <c r="E9" s="41"/>
      <c r="F9" s="101"/>
      <c r="O9" s="42"/>
      <c r="P9" s="42"/>
      <c r="Q9" s="42"/>
      <c r="R9" s="42"/>
    </row>
    <row r="10" spans="1:18" s="25" customFormat="1" ht="41.4" x14ac:dyDescent="0.25">
      <c r="A10" s="48">
        <v>1.1000000000000001</v>
      </c>
      <c r="B10" s="54" t="s">
        <v>169</v>
      </c>
      <c r="C10" s="49" t="s">
        <v>141</v>
      </c>
      <c r="D10" s="49">
        <v>1</v>
      </c>
      <c r="E10" s="49"/>
      <c r="F10" s="101">
        <f>D10*E10</f>
        <v>0</v>
      </c>
      <c r="O10" s="42"/>
      <c r="P10" s="42"/>
      <c r="Q10" s="42"/>
      <c r="R10" s="42"/>
    </row>
    <row r="11" spans="1:18" s="25" customFormat="1" ht="82.8" x14ac:dyDescent="0.25">
      <c r="A11" s="43">
        <v>1.2</v>
      </c>
      <c r="B11" s="54" t="s">
        <v>170</v>
      </c>
      <c r="C11" s="45" t="s">
        <v>106</v>
      </c>
      <c r="D11" s="40">
        <f>((8*24)+(10*10))*1.15</f>
        <v>335.79999999999995</v>
      </c>
      <c r="E11" s="41"/>
      <c r="F11" s="101">
        <f>D11*E11</f>
        <v>0</v>
      </c>
      <c r="O11" s="42"/>
      <c r="P11" s="42"/>
      <c r="Q11" s="42"/>
      <c r="R11" s="42"/>
    </row>
    <row r="12" spans="1:18" s="25" customFormat="1" x14ac:dyDescent="0.25">
      <c r="A12" s="46">
        <v>3</v>
      </c>
      <c r="B12" s="47" t="s">
        <v>109</v>
      </c>
      <c r="C12" s="45"/>
      <c r="D12" s="50"/>
      <c r="E12" s="41"/>
      <c r="F12" s="101"/>
      <c r="O12" s="42"/>
      <c r="P12" s="42"/>
      <c r="Q12" s="42"/>
      <c r="R12" s="42"/>
    </row>
    <row r="13" spans="1:18" s="25" customFormat="1" ht="41.4" x14ac:dyDescent="0.25">
      <c r="A13" s="43">
        <v>3.1</v>
      </c>
      <c r="B13" s="51" t="s">
        <v>110</v>
      </c>
      <c r="C13" s="45" t="s">
        <v>106</v>
      </c>
      <c r="D13" s="50">
        <f>(8*24)+(10*10)</f>
        <v>292</v>
      </c>
      <c r="E13" s="41"/>
      <c r="F13" s="101">
        <f>D13*E13</f>
        <v>0</v>
      </c>
      <c r="O13" s="42"/>
      <c r="P13" s="42"/>
      <c r="Q13" s="42"/>
      <c r="R13" s="42"/>
    </row>
    <row r="14" spans="1:18" s="25" customFormat="1" x14ac:dyDescent="0.25">
      <c r="A14" s="46">
        <v>4</v>
      </c>
      <c r="B14" s="47" t="s">
        <v>152</v>
      </c>
      <c r="C14" s="45"/>
      <c r="D14" s="40"/>
      <c r="E14" s="41"/>
      <c r="F14" s="101"/>
      <c r="O14" s="42"/>
      <c r="P14" s="42"/>
      <c r="Q14" s="42"/>
      <c r="R14" s="42"/>
    </row>
    <row r="15" spans="1:18" s="25" customFormat="1" ht="41.4" x14ac:dyDescent="0.25">
      <c r="A15" s="43">
        <v>4.0999999999999996</v>
      </c>
      <c r="B15" s="44" t="s">
        <v>153</v>
      </c>
      <c r="C15" s="45" t="s">
        <v>106</v>
      </c>
      <c r="D15" s="40">
        <f>(8*24)+(10*10)</f>
        <v>292</v>
      </c>
      <c r="E15" s="41"/>
      <c r="F15" s="101">
        <f>D15*E15</f>
        <v>0</v>
      </c>
      <c r="O15" s="42"/>
      <c r="P15" s="42"/>
      <c r="Q15" s="42"/>
      <c r="R15" s="42"/>
    </row>
    <row r="16" spans="1:18" s="25" customFormat="1" ht="41.4" x14ac:dyDescent="0.25">
      <c r="A16" s="43">
        <v>4.2</v>
      </c>
      <c r="B16" s="44" t="s">
        <v>157</v>
      </c>
      <c r="C16" s="45" t="s">
        <v>107</v>
      </c>
      <c r="D16" s="40">
        <f>((8*16)+(24*8))*0.08</f>
        <v>25.6</v>
      </c>
      <c r="E16" s="41"/>
      <c r="F16" s="101">
        <f>D16*E16</f>
        <v>0</v>
      </c>
      <c r="O16" s="42"/>
      <c r="P16" s="42"/>
      <c r="Q16" s="42"/>
      <c r="R16" s="42"/>
    </row>
    <row r="17" spans="1:18" s="25" customFormat="1" x14ac:dyDescent="0.25">
      <c r="A17" s="46">
        <v>5</v>
      </c>
      <c r="B17" s="47" t="s">
        <v>111</v>
      </c>
      <c r="C17" s="40"/>
      <c r="D17" s="50"/>
      <c r="E17" s="41"/>
      <c r="F17" s="101"/>
      <c r="O17" s="42"/>
      <c r="P17" s="42"/>
      <c r="Q17" s="42"/>
      <c r="R17" s="42"/>
    </row>
    <row r="18" spans="1:18" s="25" customFormat="1" ht="79.2" x14ac:dyDescent="0.25">
      <c r="A18" s="43"/>
      <c r="B18" s="52" t="s">
        <v>112</v>
      </c>
      <c r="C18" s="40"/>
      <c r="D18" s="50"/>
      <c r="E18" s="41"/>
      <c r="F18" s="101"/>
      <c r="O18" s="42"/>
      <c r="P18" s="42"/>
      <c r="Q18" s="42"/>
      <c r="R18" s="42"/>
    </row>
    <row r="19" spans="1:18" s="25" customFormat="1" ht="55.2" x14ac:dyDescent="0.25">
      <c r="A19" s="43">
        <v>5.0999999999999996</v>
      </c>
      <c r="B19" s="51" t="s">
        <v>113</v>
      </c>
      <c r="C19" s="85" t="s">
        <v>114</v>
      </c>
      <c r="D19" s="50">
        <f>(60*3.3)+(24*0.6)</f>
        <v>212.4</v>
      </c>
      <c r="E19" s="41"/>
      <c r="F19" s="101">
        <f>D19*E19</f>
        <v>0</v>
      </c>
      <c r="O19" s="42"/>
      <c r="P19" s="42"/>
      <c r="Q19" s="42"/>
      <c r="R19" s="42"/>
    </row>
    <row r="20" spans="1:18" s="25" customFormat="1" ht="82.8" x14ac:dyDescent="0.25">
      <c r="A20" s="53">
        <v>5.2</v>
      </c>
      <c r="B20" s="54" t="s">
        <v>115</v>
      </c>
      <c r="C20" s="78" t="s">
        <v>114</v>
      </c>
      <c r="D20" s="55">
        <f>(108*3.3)+(20*0.6)</f>
        <v>368.4</v>
      </c>
      <c r="E20" s="56"/>
      <c r="F20" s="116">
        <f>D20*E20</f>
        <v>0</v>
      </c>
      <c r="O20" s="42"/>
      <c r="P20" s="42"/>
      <c r="Q20" s="42"/>
      <c r="R20" s="42"/>
    </row>
    <row r="21" spans="1:18" s="25" customFormat="1" x14ac:dyDescent="0.25">
      <c r="A21" s="46">
        <v>6</v>
      </c>
      <c r="B21" s="47" t="s">
        <v>161</v>
      </c>
      <c r="C21" s="45"/>
      <c r="D21" s="40"/>
      <c r="E21" s="41"/>
      <c r="F21" s="101"/>
      <c r="O21" s="42"/>
      <c r="P21" s="42"/>
      <c r="Q21" s="42"/>
      <c r="R21" s="42"/>
    </row>
    <row r="22" spans="1:18" s="25" customFormat="1" ht="15" thickBot="1" x14ac:dyDescent="0.3">
      <c r="A22" s="43">
        <v>6.1</v>
      </c>
      <c r="B22" s="44" t="s">
        <v>162</v>
      </c>
      <c r="C22" s="45" t="s">
        <v>116</v>
      </c>
      <c r="D22" s="40">
        <v>4</v>
      </c>
      <c r="E22" s="41"/>
      <c r="F22" s="101">
        <f>D22*E22</f>
        <v>0</v>
      </c>
      <c r="O22" s="42"/>
      <c r="P22" s="42"/>
      <c r="Q22" s="42"/>
      <c r="R22" s="42"/>
    </row>
    <row r="23" spans="1:18" ht="16.2" thickBot="1" x14ac:dyDescent="0.35">
      <c r="A23" s="117" t="s">
        <v>117</v>
      </c>
      <c r="B23" s="95"/>
      <c r="C23" s="96"/>
      <c r="D23" s="96"/>
      <c r="E23" s="118" t="str">
        <f>B6</f>
        <v>CLASSROOM REHABILITATION (4)</v>
      </c>
      <c r="F23" s="98">
        <f>SUM(F7:F20)</f>
        <v>0</v>
      </c>
    </row>
    <row r="24" spans="1:18" ht="16.2" thickBot="1" x14ac:dyDescent="0.35">
      <c r="A24" s="30" t="s">
        <v>176</v>
      </c>
      <c r="B24" s="31" t="s">
        <v>190</v>
      </c>
      <c r="C24" s="136"/>
      <c r="D24" s="136"/>
      <c r="E24" s="137"/>
      <c r="F24" s="138"/>
    </row>
    <row r="25" spans="1:18" x14ac:dyDescent="0.3">
      <c r="A25" s="139">
        <v>1</v>
      </c>
      <c r="B25" s="140" t="s">
        <v>177</v>
      </c>
      <c r="C25" s="85"/>
      <c r="D25" s="85"/>
      <c r="E25" s="141"/>
      <c r="F25" s="142"/>
    </row>
    <row r="26" spans="1:18" ht="57.6" x14ac:dyDescent="0.3">
      <c r="A26" s="139"/>
      <c r="B26" s="143" t="s">
        <v>178</v>
      </c>
      <c r="C26" s="85"/>
      <c r="D26" s="85"/>
      <c r="E26" s="141"/>
      <c r="F26" s="142"/>
    </row>
    <row r="27" spans="1:18" ht="41.4" x14ac:dyDescent="0.3">
      <c r="A27" s="144">
        <v>1.1000000000000001</v>
      </c>
      <c r="B27" s="54" t="s">
        <v>179</v>
      </c>
      <c r="C27" s="78" t="s">
        <v>114</v>
      </c>
      <c r="D27" s="145">
        <f>((2*3)+(2.5*8))*2</f>
        <v>52</v>
      </c>
      <c r="E27" s="141"/>
      <c r="F27" s="142">
        <f>D27*E27</f>
        <v>0</v>
      </c>
    </row>
    <row r="28" spans="1:18" ht="55.2" x14ac:dyDescent="0.3">
      <c r="A28" s="144">
        <v>1.2</v>
      </c>
      <c r="B28" s="54" t="s">
        <v>180</v>
      </c>
      <c r="C28" s="45" t="s">
        <v>181</v>
      </c>
      <c r="D28" s="145">
        <f>((2*3)+(1.5*8))*2</f>
        <v>36</v>
      </c>
      <c r="E28" s="141"/>
      <c r="F28" s="142">
        <f>D28*E28</f>
        <v>0</v>
      </c>
    </row>
    <row r="29" spans="1:18" ht="28.8" x14ac:dyDescent="0.3">
      <c r="A29" s="144">
        <v>1.3</v>
      </c>
      <c r="B29" s="146" t="s">
        <v>182</v>
      </c>
      <c r="C29" s="45" t="s">
        <v>181</v>
      </c>
      <c r="D29" s="147">
        <f>((2*2*3)+2*2)*2.8</f>
        <v>44.8</v>
      </c>
      <c r="E29" s="57"/>
      <c r="F29" s="148">
        <f>D29*E29</f>
        <v>0</v>
      </c>
    </row>
    <row r="30" spans="1:18" x14ac:dyDescent="0.3">
      <c r="A30" s="139">
        <v>2</v>
      </c>
      <c r="B30" s="140" t="s">
        <v>183</v>
      </c>
      <c r="C30" s="85"/>
      <c r="D30" s="85"/>
      <c r="E30" s="141"/>
      <c r="F30" s="142"/>
    </row>
    <row r="31" spans="1:18" ht="57.6" x14ac:dyDescent="0.3">
      <c r="A31" s="144"/>
      <c r="B31" s="143" t="s">
        <v>184</v>
      </c>
      <c r="C31" s="85"/>
      <c r="D31" s="145"/>
      <c r="E31" s="141"/>
      <c r="F31" s="142"/>
    </row>
    <row r="32" spans="1:18" ht="110.4" x14ac:dyDescent="0.3">
      <c r="A32" s="144">
        <v>2.1</v>
      </c>
      <c r="B32" s="54" t="s">
        <v>185</v>
      </c>
      <c r="C32" s="85" t="s">
        <v>116</v>
      </c>
      <c r="D32" s="145">
        <v>1</v>
      </c>
      <c r="E32" s="141"/>
      <c r="F32" s="142">
        <f>D32*E32</f>
        <v>0</v>
      </c>
    </row>
    <row r="33" spans="1:19" ht="27.6" x14ac:dyDescent="0.3">
      <c r="A33" s="144">
        <v>2.1</v>
      </c>
      <c r="B33" s="54" t="s">
        <v>186</v>
      </c>
      <c r="C33" s="49" t="s">
        <v>116</v>
      </c>
      <c r="D33" s="149">
        <v>1</v>
      </c>
      <c r="E33" s="49"/>
      <c r="F33" s="148">
        <f>D33*E33</f>
        <v>0</v>
      </c>
    </row>
    <row r="34" spans="1:19" ht="27.6" x14ac:dyDescent="0.3">
      <c r="A34" s="144">
        <v>2.1</v>
      </c>
      <c r="B34" s="54" t="s">
        <v>187</v>
      </c>
      <c r="C34" s="49" t="s">
        <v>116</v>
      </c>
      <c r="D34" s="149">
        <v>2</v>
      </c>
      <c r="E34" s="58"/>
      <c r="F34" s="148">
        <f>D34*E34</f>
        <v>0</v>
      </c>
    </row>
    <row r="35" spans="1:19" x14ac:dyDescent="0.3">
      <c r="A35" s="139">
        <v>3</v>
      </c>
      <c r="B35" s="140" t="s">
        <v>188</v>
      </c>
      <c r="C35" s="85"/>
      <c r="D35" s="85"/>
      <c r="E35" s="141"/>
      <c r="F35" s="142"/>
    </row>
    <row r="36" spans="1:19" ht="28.2" thickBot="1" x14ac:dyDescent="0.35">
      <c r="A36" s="150">
        <v>3.1</v>
      </c>
      <c r="B36" s="54" t="s">
        <v>189</v>
      </c>
      <c r="C36" s="49" t="s">
        <v>116</v>
      </c>
      <c r="D36" s="49">
        <v>2</v>
      </c>
      <c r="E36" s="58"/>
      <c r="F36" s="148">
        <f>D36*E36</f>
        <v>0</v>
      </c>
    </row>
    <row r="37" spans="1:19" ht="16.2" thickBot="1" x14ac:dyDescent="0.35">
      <c r="A37" s="102"/>
      <c r="B37" s="95"/>
      <c r="C37" s="96"/>
      <c r="D37" s="96"/>
      <c r="E37" s="97" t="str">
        <f>B24</f>
        <v xml:space="preserve">REHABILITATION OF TWO SINGLE  LATRINES </v>
      </c>
      <c r="F37" s="98">
        <f>SUM(F25:F36)</f>
        <v>0</v>
      </c>
    </row>
    <row r="38" spans="1:19" s="24" customFormat="1" ht="15.6" x14ac:dyDescent="0.3">
      <c r="A38" s="258" t="s">
        <v>118</v>
      </c>
      <c r="B38" s="253"/>
      <c r="C38" s="253"/>
      <c r="D38" s="253"/>
      <c r="E38" s="253"/>
      <c r="F38" s="259"/>
      <c r="G38" s="59"/>
      <c r="H38" s="36"/>
      <c r="I38" s="36"/>
      <c r="J38" s="36"/>
      <c r="K38" s="36"/>
      <c r="L38" s="36"/>
      <c r="M38" s="36"/>
      <c r="N38" s="36"/>
      <c r="O38" s="36"/>
      <c r="P38" s="36"/>
      <c r="Q38" s="36"/>
      <c r="R38" s="36"/>
    </row>
    <row r="39" spans="1:19" s="24" customFormat="1" ht="16.2" thickBot="1" x14ac:dyDescent="0.35">
      <c r="A39" s="260"/>
      <c r="B39" s="261"/>
      <c r="C39" s="261"/>
      <c r="D39" s="261"/>
      <c r="E39" s="261"/>
      <c r="F39" s="262"/>
      <c r="G39" s="59"/>
      <c r="H39" s="36"/>
      <c r="I39" s="36"/>
      <c r="J39" s="36"/>
      <c r="K39" s="36"/>
      <c r="L39" s="36"/>
      <c r="M39" s="36"/>
      <c r="N39" s="36"/>
      <c r="O39" s="36"/>
      <c r="P39" s="36"/>
      <c r="Q39" s="36"/>
      <c r="R39" s="36"/>
    </row>
    <row r="40" spans="1:19" s="24" customFormat="1" ht="15.6" x14ac:dyDescent="0.3">
      <c r="A40" s="60"/>
      <c r="B40" s="200" t="s">
        <v>119</v>
      </c>
      <c r="C40" s="201"/>
      <c r="D40" s="202"/>
      <c r="E40" s="203" t="s">
        <v>120</v>
      </c>
      <c r="F40" s="204"/>
      <c r="G40" s="59"/>
      <c r="H40" s="36"/>
      <c r="I40" s="36"/>
      <c r="J40" s="36"/>
      <c r="K40" s="36"/>
      <c r="L40" s="36"/>
      <c r="M40" s="36"/>
      <c r="N40" s="36"/>
      <c r="O40" s="36"/>
      <c r="P40" s="36"/>
      <c r="Q40" s="36"/>
      <c r="R40" s="36"/>
    </row>
    <row r="41" spans="1:19" s="25" customFormat="1" ht="15.6" x14ac:dyDescent="0.25">
      <c r="A41" s="61" t="str">
        <f>A6</f>
        <v>A</v>
      </c>
      <c r="B41" s="205" t="str">
        <f>B6</f>
        <v>CLASSROOM REHABILITATION (4)</v>
      </c>
      <c r="C41" s="206"/>
      <c r="D41" s="207"/>
      <c r="E41" s="208">
        <f>F23</f>
        <v>0</v>
      </c>
      <c r="F41" s="209"/>
      <c r="G41" s="62"/>
      <c r="H41" s="42"/>
      <c r="I41" s="42"/>
      <c r="J41" s="42"/>
      <c r="K41" s="42"/>
      <c r="L41" s="42"/>
      <c r="M41" s="42"/>
      <c r="N41" s="42"/>
      <c r="O41" s="42"/>
      <c r="P41" s="42"/>
      <c r="Q41" s="42"/>
      <c r="R41" s="42"/>
    </row>
    <row r="42" spans="1:19" s="25" customFormat="1" ht="16.2" thickBot="1" x14ac:dyDescent="0.3">
      <c r="A42" s="61" t="str">
        <f>A24</f>
        <v>B</v>
      </c>
      <c r="B42" s="205" t="str">
        <f>B24</f>
        <v xml:space="preserve">REHABILITATION OF TWO SINGLE  LATRINES </v>
      </c>
      <c r="C42" s="206"/>
      <c r="D42" s="207"/>
      <c r="E42" s="208">
        <f>F37</f>
        <v>0</v>
      </c>
      <c r="F42" s="209"/>
      <c r="G42" s="62"/>
      <c r="H42" s="42"/>
      <c r="I42" s="42"/>
      <c r="J42" s="42"/>
      <c r="K42" s="42"/>
      <c r="L42" s="42"/>
      <c r="M42" s="42"/>
      <c r="N42" s="42"/>
      <c r="O42" s="42"/>
      <c r="P42" s="42"/>
      <c r="Q42" s="42"/>
      <c r="R42" s="42"/>
    </row>
    <row r="43" spans="1:19" s="25" customFormat="1" ht="18" thickBot="1" x14ac:dyDescent="0.3">
      <c r="A43" s="63"/>
      <c r="B43" s="194" t="str">
        <f>B3</f>
        <v xml:space="preserve"> Afbarwaaqo Primary School</v>
      </c>
      <c r="C43" s="195"/>
      <c r="D43" s="196"/>
      <c r="E43" s="64">
        <f>SUM(E41:F41)</f>
        <v>0</v>
      </c>
      <c r="F43" s="65"/>
      <c r="G43" s="62"/>
      <c r="H43" s="62"/>
      <c r="I43" s="42"/>
      <c r="J43" s="42"/>
      <c r="K43" s="42"/>
      <c r="L43" s="42"/>
      <c r="M43" s="42"/>
      <c r="N43" s="42"/>
      <c r="O43" s="42"/>
      <c r="P43" s="42"/>
      <c r="Q43" s="42"/>
      <c r="R43" s="42"/>
      <c r="S43" s="42"/>
    </row>
    <row r="44" spans="1:19" x14ac:dyDescent="0.3">
      <c r="G44" s="119"/>
    </row>
    <row r="45" spans="1:19" x14ac:dyDescent="0.3">
      <c r="G45" s="119"/>
    </row>
    <row r="46" spans="1:19" x14ac:dyDescent="0.3">
      <c r="G46" s="119"/>
    </row>
    <row r="47" spans="1:19" x14ac:dyDescent="0.3">
      <c r="G47" s="119"/>
    </row>
    <row r="48" spans="1:19" x14ac:dyDescent="0.3">
      <c r="G48" s="119"/>
    </row>
    <row r="49" spans="7:7" x14ac:dyDescent="0.3">
      <c r="G49" s="119"/>
    </row>
    <row r="50" spans="7:7" x14ac:dyDescent="0.3">
      <c r="G50" s="119"/>
    </row>
    <row r="51" spans="7:7" x14ac:dyDescent="0.3">
      <c r="G51" s="119"/>
    </row>
    <row r="52" spans="7:7" x14ac:dyDescent="0.3">
      <c r="G52" s="119"/>
    </row>
    <row r="53" spans="7:7" x14ac:dyDescent="0.3">
      <c r="G53" s="119"/>
    </row>
    <row r="55" spans="7:7" s="26" customFormat="1" x14ac:dyDescent="0.3">
      <c r="G55" s="120"/>
    </row>
  </sheetData>
  <mergeCells count="17">
    <mergeCell ref="B1:D1"/>
    <mergeCell ref="E1:F1"/>
    <mergeCell ref="A2:A3"/>
    <mergeCell ref="B2:C2"/>
    <mergeCell ref="D2:E3"/>
    <mergeCell ref="B3:C3"/>
    <mergeCell ref="B41:D41"/>
    <mergeCell ref="E41:F41"/>
    <mergeCell ref="B43:D43"/>
    <mergeCell ref="A4:A5"/>
    <mergeCell ref="B4:C4"/>
    <mergeCell ref="D4:F4"/>
    <mergeCell ref="A38:F39"/>
    <mergeCell ref="B40:D40"/>
    <mergeCell ref="E40:F40"/>
    <mergeCell ref="B42:D42"/>
    <mergeCell ref="E42:F42"/>
  </mergeCells>
  <pageMargins left="0.7" right="0.7" top="0.75" bottom="0.75" header="0.3" footer="0.3"/>
  <pageSetup scale="83"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2</vt:i4>
      </vt:variant>
    </vt:vector>
  </HeadingPairs>
  <TitlesOfParts>
    <vt:vector size="8" baseType="lpstr">
      <vt:lpstr>General Preliminaries</vt:lpstr>
      <vt:lpstr>Summary </vt:lpstr>
      <vt:lpstr>Horn-Afric P.S</vt:lpstr>
      <vt:lpstr>Xaarxaar P.S</vt:lpstr>
      <vt:lpstr>Al-Shacab P.S</vt:lpstr>
      <vt:lpstr>Afbarwaaqo P.S</vt:lpstr>
      <vt:lpstr>'Al-Shacab P.S'!Print_Area</vt:lpstr>
      <vt:lpstr>'General Preliminaries'!Print_Area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Eng A. Osman Hassan</dc:creator>
  <cp:keywords/>
  <dc:description/>
  <cp:lastModifiedBy>Osman Hassan, Abdikani</cp:lastModifiedBy>
  <cp:revision/>
  <dcterms:created xsi:type="dcterms:W3CDTF">2015-06-05T18:17:20Z</dcterms:created>
  <dcterms:modified xsi:type="dcterms:W3CDTF">2025-09-01T14:39:25Z</dcterms:modified>
  <cp:category/>
  <cp:contentStatus/>
</cp:coreProperties>
</file>