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codeName="ThisWorkbook" defaultThemeVersion="124226"/>
  <mc:AlternateContent xmlns:mc="http://schemas.openxmlformats.org/markup-compatibility/2006">
    <mc:Choice Requires="x15">
      <x15ac:absPath xmlns:x15ac="http://schemas.microsoft.com/office/spreadsheetml/2010/11/ac" url="C:\Users\Admin\Desktop\SOMJR 2024-2026\New Barkad\"/>
    </mc:Choice>
  </mc:AlternateContent>
  <xr:revisionPtr revIDLastSave="0" documentId="13_ncr:1_{7B87267E-93BA-403E-99AD-25C4C905D135}" xr6:coauthVersionLast="47" xr6:coauthVersionMax="47" xr10:uidLastSave="{00000000-0000-0000-0000-000000000000}"/>
  <bookViews>
    <workbookView xWindow="-110" yWindow="-110" windowWidth="19420" windowHeight="11500" firstSheet="6" activeTab="6" xr2:uid="{00000000-000D-0000-FFFF-FFFF00000000}"/>
  </bookViews>
  <sheets>
    <sheet name="Genset House" sheetId="2" state="hidden" r:id="rId1"/>
    <sheet name="Well" sheetId="9" state="hidden" r:id="rId2"/>
    <sheet name="3 UWT-Grand Sumary (2)" sheetId="20" state="hidden" r:id="rId3"/>
    <sheet name="UWT-Grand Sumary" sheetId="19" state="hidden" r:id="rId4"/>
    <sheet name="UWT-GOBKA-DARIMO" sheetId="18" state="hidden" r:id="rId5"/>
    <sheet name="UWT-Shirwac" sheetId="17" state="hidden" r:id="rId6"/>
    <sheet name="BOQ " sheetId="30" r:id="rId7"/>
    <sheet name="UWT-BAQADABAAL" sheetId="16" state="hidden" r:id="rId8"/>
    <sheet name="UWT-WAXARAWALIS (2)" sheetId="15" state="hidden" r:id="rId9"/>
    <sheet name="UWT-WAXARAWALIS" sheetId="14" state="hidden" r:id="rId10"/>
    <sheet name="UWT" sheetId="6" state="hidden" r:id="rId11"/>
    <sheet name="Sheet1" sheetId="13" state="hidden" r:id="rId12"/>
    <sheet name="Water Tank" sheetId="5" state="hidden" r:id="rId13"/>
    <sheet name="Water point" sheetId="7" state="hidden" r:id="rId14"/>
  </sheets>
  <calcPr calcId="191029"/>
</workbook>
</file>

<file path=xl/calcChain.xml><?xml version="1.0" encoding="utf-8"?>
<calcChain xmlns="http://schemas.openxmlformats.org/spreadsheetml/2006/main">
  <c r="F13" i="20" l="1"/>
  <c r="D24" i="18"/>
  <c r="D11" i="18"/>
  <c r="D13" i="18" s="1"/>
  <c r="F48" i="18"/>
  <c r="F55" i="18" s="1"/>
  <c r="D45" i="18"/>
  <c r="F42" i="18"/>
  <c r="F54" i="18" s="1"/>
  <c r="D39" i="18"/>
  <c r="F35" i="18"/>
  <c r="F53" i="18" s="1"/>
  <c r="D33" i="18"/>
  <c r="F29" i="18"/>
  <c r="F52" i="18" s="1"/>
  <c r="D28" i="18"/>
  <c r="D23" i="18"/>
  <c r="D22" i="18"/>
  <c r="A22" i="18"/>
  <c r="F16" i="18"/>
  <c r="F51" i="18" s="1"/>
  <c r="F48" i="17"/>
  <c r="F55" i="17" s="1"/>
  <c r="D45" i="17"/>
  <c r="F42" i="17"/>
  <c r="F54" i="17" s="1"/>
  <c r="D39" i="17"/>
  <c r="F35" i="17"/>
  <c r="F53" i="17" s="1"/>
  <c r="D33" i="17"/>
  <c r="F29" i="17"/>
  <c r="F52" i="17" s="1"/>
  <c r="D28" i="17"/>
  <c r="D24" i="17"/>
  <c r="D23" i="17"/>
  <c r="D22" i="17"/>
  <c r="A22" i="17"/>
  <c r="F16" i="17"/>
  <c r="F51" i="17" s="1"/>
  <c r="D11" i="17"/>
  <c r="D13" i="17" s="1"/>
  <c r="D14" i="17" s="1"/>
  <c r="F48" i="16"/>
  <c r="F55" i="16" s="1"/>
  <c r="D45" i="16"/>
  <c r="F42" i="16"/>
  <c r="F54" i="16" s="1"/>
  <c r="D39" i="16"/>
  <c r="F35" i="16"/>
  <c r="F53" i="16" s="1"/>
  <c r="D33" i="16"/>
  <c r="F29" i="16"/>
  <c r="F52" i="16" s="1"/>
  <c r="D28" i="16"/>
  <c r="D24" i="16"/>
  <c r="D23" i="16"/>
  <c r="D22" i="16"/>
  <c r="A22" i="16"/>
  <c r="F16" i="16"/>
  <c r="F51" i="16" s="1"/>
  <c r="D11" i="16"/>
  <c r="F12" i="6"/>
  <c r="F23" i="6"/>
  <c r="F43" i="6"/>
  <c r="D45" i="15"/>
  <c r="F48" i="15" s="1"/>
  <c r="F55" i="15" s="1"/>
  <c r="F42" i="15"/>
  <c r="F54" i="15" s="1"/>
  <c r="D39" i="15"/>
  <c r="F35" i="15"/>
  <c r="F53" i="15" s="1"/>
  <c r="D33" i="15"/>
  <c r="D28" i="15"/>
  <c r="D24" i="15"/>
  <c r="D23" i="15"/>
  <c r="D22" i="15"/>
  <c r="A22" i="15"/>
  <c r="D11" i="15"/>
  <c r="D45" i="14"/>
  <c r="F45" i="14" s="1"/>
  <c r="A22" i="14"/>
  <c r="F46" i="14"/>
  <c r="F40" i="14"/>
  <c r="F42" i="14" s="1"/>
  <c r="F53" i="14" s="1"/>
  <c r="D39" i="14"/>
  <c r="F39" i="14" s="1"/>
  <c r="D33" i="14"/>
  <c r="F33" i="14" s="1"/>
  <c r="F35" i="14" s="1"/>
  <c r="F52" i="14" s="1"/>
  <c r="D28" i="14"/>
  <c r="F28" i="14" s="1"/>
  <c r="F26" i="14"/>
  <c r="D24" i="14"/>
  <c r="F24" i="14" s="1"/>
  <c r="D23" i="14"/>
  <c r="F23" i="14" s="1"/>
  <c r="D22" i="14"/>
  <c r="F22" i="14" s="1"/>
  <c r="F15" i="14"/>
  <c r="D11" i="14"/>
  <c r="D21" i="14" s="1"/>
  <c r="F21" i="14" s="1"/>
  <c r="D36" i="6"/>
  <c r="F36" i="6" s="1"/>
  <c r="D42" i="6"/>
  <c r="F42" i="6" s="1"/>
  <c r="D30" i="6"/>
  <c r="F30" i="6" s="1"/>
  <c r="F47" i="14" l="1"/>
  <c r="F54" i="14" s="1"/>
  <c r="F11" i="14"/>
  <c r="G13" i="19"/>
  <c r="F56" i="18"/>
  <c r="D12" i="18"/>
  <c r="D21" i="18"/>
  <c r="D14" i="18"/>
  <c r="F56" i="17"/>
  <c r="D12" i="17"/>
  <c r="D21" i="17"/>
  <c r="F56" i="16"/>
  <c r="D12" i="16"/>
  <c r="D21" i="16"/>
  <c r="D13" i="16"/>
  <c r="D14" i="16" s="1"/>
  <c r="D12" i="15"/>
  <c r="D21" i="15"/>
  <c r="F29" i="15" s="1"/>
  <c r="F52" i="15" s="1"/>
  <c r="D13" i="15"/>
  <c r="F29" i="14"/>
  <c r="F51" i="14" s="1"/>
  <c r="D13" i="14"/>
  <c r="F13" i="14" s="1"/>
  <c r="D12" i="14"/>
  <c r="F12" i="14" s="1"/>
  <c r="D21" i="6"/>
  <c r="F21" i="6" s="1"/>
  <c r="D25" i="6"/>
  <c r="F25" i="6" s="1"/>
  <c r="D14" i="14" l="1"/>
  <c r="F14" i="14" s="1"/>
  <c r="F16" i="14" s="1"/>
  <c r="F50" i="14" s="1"/>
  <c r="F55" i="14" s="1"/>
  <c r="D14" i="15"/>
  <c r="F16" i="15" s="1"/>
  <c r="F51" i="15" s="1"/>
  <c r="F56" i="15" s="1"/>
  <c r="D20" i="6"/>
  <c r="F20" i="6" s="1"/>
  <c r="D19" i="6"/>
  <c r="F19" i="6" s="1"/>
  <c r="D8" i="6" l="1"/>
  <c r="D6" i="13"/>
  <c r="D18" i="6" l="1"/>
  <c r="F18" i="6" s="1"/>
  <c r="F8" i="6"/>
  <c r="D9" i="6"/>
  <c r="F9" i="6" s="1"/>
  <c r="D10" i="6"/>
  <c r="F10" i="6" s="1"/>
  <c r="D11" i="6" l="1"/>
  <c r="F11" i="6" s="1"/>
  <c r="A29" i="9"/>
  <c r="A30" i="9" s="1"/>
  <c r="A31" i="9" s="1"/>
  <c r="A32" i="9" s="1"/>
  <c r="A33" i="9" s="1"/>
  <c r="A34" i="9" s="1"/>
  <c r="A35" i="9" s="1"/>
  <c r="A36" i="9" s="1"/>
  <c r="A37" i="9" s="1"/>
  <c r="A39" i="9" s="1"/>
  <c r="D8" i="9"/>
  <c r="D15" i="9"/>
  <c r="D17" i="9"/>
  <c r="A38" i="9" l="1"/>
  <c r="D16" i="9" l="1"/>
  <c r="F16" i="9" s="1"/>
  <c r="F9" i="9"/>
  <c r="D26" i="9"/>
  <c r="F26" i="9" s="1"/>
  <c r="F39" i="9" s="1"/>
  <c r="F22" i="9"/>
  <c r="F20" i="9"/>
  <c r="F18" i="9"/>
  <c r="F17" i="9"/>
  <c r="F15" i="9"/>
  <c r="F8" i="9"/>
  <c r="F7" i="9"/>
  <c r="F6" i="9"/>
  <c r="F24" i="7"/>
  <c r="A6" i="7"/>
  <c r="A7" i="7" s="1"/>
  <c r="A8" i="7" s="1"/>
  <c r="A9" i="7" s="1"/>
  <c r="A10" i="7" s="1"/>
  <c r="A11" i="7" s="1"/>
  <c r="A12" i="7" s="1"/>
  <c r="A13" i="7" s="1"/>
  <c r="A14" i="7" s="1"/>
  <c r="A15" i="7" s="1"/>
  <c r="A16" i="7" s="1"/>
  <c r="A17" i="7" s="1"/>
  <c r="A18" i="7" s="1"/>
  <c r="A19" i="7" s="1"/>
  <c r="A20" i="7" s="1"/>
  <c r="A21" i="7" s="1"/>
  <c r="A22" i="7" s="1"/>
  <c r="A23" i="7" s="1"/>
  <c r="A24" i="7" s="1"/>
  <c r="F23" i="7"/>
  <c r="F22" i="7"/>
  <c r="F21" i="7"/>
  <c r="F20" i="7"/>
  <c r="F19" i="7"/>
  <c r="F18" i="7"/>
  <c r="F17" i="7"/>
  <c r="F16" i="7"/>
  <c r="F15" i="7"/>
  <c r="F14" i="7"/>
  <c r="F13" i="7"/>
  <c r="F12" i="7"/>
  <c r="F11" i="7"/>
  <c r="F10" i="7"/>
  <c r="F9" i="7"/>
  <c r="F8" i="7"/>
  <c r="F7" i="7"/>
  <c r="F6" i="7"/>
  <c r="F5" i="7"/>
  <c r="F44" i="6"/>
  <c r="F51" i="6" s="1"/>
  <c r="F37" i="6"/>
  <c r="F39" i="6" s="1"/>
  <c r="F50" i="6" s="1"/>
  <c r="D47" i="5"/>
  <c r="F25" i="7" l="1"/>
  <c r="F26" i="7" s="1"/>
  <c r="F32" i="6"/>
  <c r="F49" i="6" s="1"/>
  <c r="F26" i="6"/>
  <c r="F48" i="6" s="1"/>
  <c r="F13" i="6"/>
  <c r="F47" i="6" s="1"/>
  <c r="F23" i="9"/>
  <c r="F42" i="9" s="1"/>
  <c r="F10" i="9"/>
  <c r="F41" i="9" s="1"/>
  <c r="F52" i="6" l="1"/>
  <c r="F45" i="9"/>
  <c r="F47" i="5" l="1"/>
  <c r="D48" i="5"/>
  <c r="F48" i="5" s="1"/>
  <c r="D32" i="5"/>
  <c r="F32" i="5" s="1"/>
  <c r="D31" i="5"/>
  <c r="D30" i="5"/>
  <c r="F30" i="5" s="1"/>
  <c r="D29" i="5"/>
  <c r="D28" i="5"/>
  <c r="F28" i="5" s="1"/>
  <c r="F31" i="5"/>
  <c r="D18" i="5"/>
  <c r="F18" i="5" s="1"/>
  <c r="F36" i="5" l="1"/>
  <c r="F42" i="5"/>
  <c r="F35" i="5"/>
  <c r="F34" i="5"/>
  <c r="F29" i="5"/>
  <c r="F23" i="5"/>
  <c r="F21" i="5"/>
  <c r="F19" i="5"/>
  <c r="F17" i="5"/>
  <c r="F16" i="5"/>
  <c r="F10" i="5"/>
  <c r="F9" i="5"/>
  <c r="F8" i="5"/>
  <c r="F7" i="5"/>
  <c r="F6" i="5"/>
  <c r="D79" i="2"/>
  <c r="D83" i="2" s="1"/>
  <c r="D84" i="2" s="1"/>
  <c r="F24" i="5" l="1"/>
  <c r="F53" i="5" s="1"/>
  <c r="F11" i="5"/>
  <c r="F52" i="5" s="1"/>
  <c r="F38" i="5"/>
  <c r="F54" i="5" s="1"/>
  <c r="F44" i="5"/>
  <c r="F55" i="5" s="1"/>
  <c r="F84" i="2"/>
  <c r="F83" i="2"/>
  <c r="F79" i="2"/>
  <c r="F77" i="2"/>
  <c r="F72" i="2"/>
  <c r="F71" i="2"/>
  <c r="F70" i="2"/>
  <c r="F69" i="2"/>
  <c r="F68" i="2"/>
  <c r="F64" i="2"/>
  <c r="F59" i="2"/>
  <c r="F58" i="2"/>
  <c r="F53" i="2"/>
  <c r="F51" i="2"/>
  <c r="F50" i="2"/>
  <c r="F48" i="2"/>
  <c r="F47" i="2"/>
  <c r="F45" i="2"/>
  <c r="F44" i="2"/>
  <c r="F39" i="2"/>
  <c r="F38" i="2"/>
  <c r="F36" i="2"/>
  <c r="F34" i="2"/>
  <c r="F32" i="2"/>
  <c r="F31" i="2"/>
  <c r="F29" i="2"/>
  <c r="F28" i="2"/>
  <c r="F26" i="2"/>
  <c r="F25" i="2"/>
  <c r="F23" i="2"/>
  <c r="F22" i="2"/>
  <c r="F21" i="2"/>
  <c r="F20" i="2"/>
  <c r="F19" i="2"/>
  <c r="F16" i="2"/>
  <c r="F15" i="2"/>
  <c r="F11" i="2"/>
  <c r="F9" i="2"/>
  <c r="F8" i="2"/>
  <c r="F7" i="2"/>
  <c r="F6" i="2"/>
  <c r="F49" i="5" l="1"/>
  <c r="F56" i="5" s="1"/>
  <c r="F58" i="5" s="1"/>
  <c r="F85" i="2"/>
  <c r="F95" i="2" s="1"/>
  <c r="F80" i="2"/>
  <c r="F94" i="2" s="1"/>
  <c r="F73" i="2"/>
  <c r="F93" i="2" s="1"/>
  <c r="F65" i="2"/>
  <c r="F92" i="2" s="1"/>
  <c r="F40" i="2"/>
  <c r="F89" i="2" s="1"/>
  <c r="F54" i="2"/>
  <c r="F90" i="2" s="1"/>
  <c r="F61" i="2"/>
  <c r="F91" i="2" s="1"/>
  <c r="F10" i="2"/>
  <c r="F12" i="2" s="1"/>
  <c r="F88" i="2" s="1"/>
  <c r="F96" i="2" l="1"/>
</calcChain>
</file>

<file path=xl/sharedStrings.xml><?xml version="1.0" encoding="utf-8"?>
<sst xmlns="http://schemas.openxmlformats.org/spreadsheetml/2006/main" count="1018" uniqueCount="336">
  <si>
    <t>BILL NO 1 PRELIMINARY WORKS</t>
  </si>
  <si>
    <t>ITEM</t>
  </si>
  <si>
    <t>DESCRIPTION</t>
  </si>
  <si>
    <t>UNIT</t>
  </si>
  <si>
    <t xml:space="preserve">QUANTITY </t>
  </si>
  <si>
    <t>item</t>
  </si>
  <si>
    <t>Excavate starting from stripped level a 600mm wide foundation trench to an average depth of 1500mm (1.5m) in normal soil to be approved by site Engineer</t>
  </si>
  <si>
    <t>cum</t>
  </si>
  <si>
    <t>Excavate starting from stripped level a column base foundation as per foundation layout  to an average depth of 1500mm (1.5m) in normal soil to be approved by site Engineer</t>
  </si>
  <si>
    <t>Supply all materials and cast 50mm concrete for blinding concrete ratio 1:4:8</t>
  </si>
  <si>
    <t>Return fill in and ram excavated material around foundations as directed by Engineer on site</t>
  </si>
  <si>
    <t>Cart-away surplus excavated materials to where directed by Engineer</t>
  </si>
  <si>
    <t>Allow for keeping excavations free from undergroung, or storm water</t>
  </si>
  <si>
    <t>Total Bill No.2 (Carried to Summary)</t>
  </si>
  <si>
    <t xml:space="preserve">The following items include supply and cast of concrete, shuttering, tie rods, spacers, supply and placing of concrete, vibrating, steel reinforcement shaping and fixing, curing, steel reinforcement, and supply and cast the required concrete, using mechanical vibrators, curing, testing steel reinforcement and concrete, and all other requirements and workmanship as per specifications, drawings and engineers instructions. </t>
  </si>
  <si>
    <t>Supply and handpark 300mm hardcore filling well watered and compacted to receive murram (m.s) as directed on site.</t>
  </si>
  <si>
    <t>Supply and lay 50mm thick murram blinding well compacted to receive floor bed(m.s)</t>
  </si>
  <si>
    <t>sq.m</t>
  </si>
  <si>
    <t>Concrete works</t>
  </si>
  <si>
    <t>Vibrated reinforced concrete 1:2:4 to:-</t>
  </si>
  <si>
    <t xml:space="preserve">Supply all materials and cast 150mm thick floor slab </t>
  </si>
  <si>
    <t>Supply all materials and cast 450mm grade beam</t>
  </si>
  <si>
    <t>Supply all materials and cast 200mm thick strip foundation footing.</t>
  </si>
  <si>
    <t>Supply all materials and cast 200mmx200mm columns(foundation column height 1.5m) according to structural drawings upon approval by Site Engineer</t>
  </si>
  <si>
    <t>Supply all materials and cast 300mm thick column bases to be approved by Engineer and according structural drawings</t>
  </si>
  <si>
    <t>Reinforcement details</t>
  </si>
  <si>
    <t>Supply and fix one layer B.R.C ref. No. A 142 fabric reinforcement with 150mm end laps tying wire and spacer blocks weighing 2.22kg/sm (measured nett, allow for laps)</t>
  </si>
  <si>
    <t>Supply and fix strip steel reinforcement round bars to B.s 4449 including all cutting to size, binding wire and spacer blocks in strip to be placed according to the structural drawings provided or as advised by Structural Site Engineer</t>
  </si>
  <si>
    <t>kg</t>
  </si>
  <si>
    <t>Sawnform work to:-</t>
  </si>
  <si>
    <t>Supply and fix formwork for sides of stub columns, strip footing formworks and edges of base columns</t>
  </si>
  <si>
    <t>Supply and fix formwork for sides and edges of floor bed 75-160mm high</t>
  </si>
  <si>
    <t>lm</t>
  </si>
  <si>
    <t>Walling</t>
  </si>
  <si>
    <t>Premise 200cc" or any other equal and approved anti-termite treatment applied as per manufactures</t>
  </si>
  <si>
    <t>Damp proofing</t>
  </si>
  <si>
    <t>500mm gauge polythene damp proof membrane with 150mm (Min) end and side laps</t>
  </si>
  <si>
    <t>3 ply hessian based bituminous felt damp proof course bedded on mortar including leveling:-</t>
  </si>
  <si>
    <t>Supply and fix 200mm wide damp proof course under walls.</t>
  </si>
  <si>
    <t>Plinths</t>
  </si>
  <si>
    <t>Supply and fix 12mm thick rendering in cement sand mortar 1:4</t>
  </si>
  <si>
    <t>Prepare and apply 3 coats black bituminous paint</t>
  </si>
  <si>
    <t>Total Bill No.3 (Carried to Summary)</t>
  </si>
  <si>
    <t>1- Supplying , placing, workmanship, mortar, scaffolds, filling mastic for  expansion joints and all other required materials, equipment and tools to complete the work according to specifications and directions of supervisor engineer. 
2 -Contractor to provide samples for approval and all the required tests.                                        
3-The following items include supply and cast of concrete, shuttering, tie rods, spacers, supply and placing of concrete, vibrating, steel reinforcement shaping and fixing, curing, steel reinforcement, and supply and cast the required concrete, using mechanical vibrators, curing, testing steel reinforcement and concrete, and all other requirements and workmanship as per specifications, drawings and engineers instructions. The contractor has to submit shop drawings for approval prior to work.</t>
  </si>
  <si>
    <t>Vibrated reinforced concrete 1:2:4 (20/20) in:-</t>
  </si>
  <si>
    <t>Supply all materials and cast ring beams &amp; Lintols as per structural design drawings</t>
  </si>
  <si>
    <t>Supply all materials and cast columns as per structural design drawings attached work to be approved by Engineer</t>
  </si>
  <si>
    <t>Formwork</t>
  </si>
  <si>
    <t>Supply and fix formwork for sides of columns</t>
  </si>
  <si>
    <t>Supply and fix formwork on sides and soffites of ringbeams</t>
  </si>
  <si>
    <t>Reinforcement works</t>
  </si>
  <si>
    <t>Assorted for beam reinforcement</t>
  </si>
  <si>
    <t>Assorted for column reinforcement</t>
  </si>
  <si>
    <t>Total Bill No.4 (Carried to Summary)</t>
  </si>
  <si>
    <t>Steel casement doors</t>
  </si>
  <si>
    <t>no</t>
  </si>
  <si>
    <t>Total Bill No.5 (Carried to Summary)</t>
  </si>
  <si>
    <t>All works must be according to drawings, specification and engineer instructions.Rates shall include:-                                                             
1- Submitting  samples for window section for approval of material, accessories, color and fixation  method                                                  
2- Steel frames should be filled with fine aggregate mortar concrete, for fixation                      
3- Hardware, ironmongery and accessories should be approved before supply the materials    
4-All required  tests for painting materials.</t>
  </si>
  <si>
    <t>The contractor is reminded to include in his pricing, the cost of supply, cutting waste and erecting. Timber to be treated as described in the specifications.
All roofing timber should be 2nd grade cellcured cypress, straight, well seasoned, free from knots and insect attacks.
All steel trusses to be approved before installation</t>
  </si>
  <si>
    <t xml:space="preserve">Supply fix 28 IT5 Gauge Galvanized corrugated  Iron sheet pre-painted - Blue. Secured with approved accessories. </t>
  </si>
  <si>
    <t>Supply and fabricate timber trusses spaced @ 1500 c/c along wall plate using 100mm x 50mm thick timber members for trusses, rafters, struts and collars</t>
  </si>
  <si>
    <t>Supply and fix 100 x 50mm wall plate secured on the wall using bolts and fixed with hoop iron to ring beam.</t>
  </si>
  <si>
    <t>50mm x 50mm cypress timber for purlins spaced @ 375 mm across the trusses and secured to the truss rafters using appropriate bolts, nuts and washers</t>
  </si>
  <si>
    <t>200 x 25mm fascia board (apply wood primer on back of timber before fixing fascia board.</t>
  </si>
  <si>
    <t>Total Bill No.7 (Carried to Summary)</t>
  </si>
  <si>
    <t>All works must be according to specification and engineer instructions. Rates shall include :  
1-Supply of all needed materials, including galvanized angles for the corners  as well as the use of   galvanized wire mesh  between concrete 
2-Preparation works by covering all conduits of electricity, water supplies ,between existing walls and slabs … etc,  with  a galvanized wire mesh at least 20cm width  coated by mortar (1:1) cement : sand and the work  includes removal of  wires and  nails and cleaning of surfaces to be ready for plastering .This should be done prior to commencement of plastering and after obtaining a written approval from the supervision engineer.
3-Contractor shall take into consideration that all – direct and indirect works and expenses required for the completion of the coming items are included in the unit price.4-Curing with water for at least three days for each coat.
5-Price of plastering shall include all required materials and works, mixing, scaffolds, cleaning the site, required equipment and workmanship to complete the work according to specifications and directions of the engineer                                                                        
6- Price of tiling works shall include supply of all materials, mixing the cement paste, cutting the tiles to the required shapes and dimensions, cleaning the site ,required equipment &amp; workmanship to complete the work according to specifications and directions of the engineer.</t>
  </si>
  <si>
    <t>Floors</t>
  </si>
  <si>
    <t>Supply all materials and screed 25mm thick cement sand screed 1:2 steel backing with red oxide</t>
  </si>
  <si>
    <t>Walls</t>
  </si>
  <si>
    <t>15mm thick cement sand plaster on internal walls</t>
  </si>
  <si>
    <t>Total Bill No.8 (Carried to Summary)</t>
  </si>
  <si>
    <t xml:space="preserve">Prepare and apply three coats Ruff 'N' safi exterior long lasting first grade plastic emulsion paint as"crown" or any other equal and approved paint to Rendered surfaces  </t>
  </si>
  <si>
    <t>Supply, prepare and apply 3 coats smooth velvet emulsion paint as "crown" or any other equal and approved paint to Plastered walls</t>
  </si>
  <si>
    <t>GRAND SUMMARY</t>
  </si>
  <si>
    <t>EXCAVATION AND EARTHWORKS</t>
  </si>
  <si>
    <t>SUBSTRUCTURE</t>
  </si>
  <si>
    <t>SUPERSTRUCTURE</t>
  </si>
  <si>
    <t>DOORS</t>
  </si>
  <si>
    <t>WINDOWS</t>
  </si>
  <si>
    <t>ROOF</t>
  </si>
  <si>
    <t>FINISHES</t>
  </si>
  <si>
    <t>PAINTING AND DECORATIONS</t>
  </si>
  <si>
    <t>NAME:</t>
  </si>
  <si>
    <t>DATE:</t>
  </si>
  <si>
    <t>SIGNATURE:</t>
  </si>
  <si>
    <t>No</t>
  </si>
  <si>
    <t>All works must be according to drawings, specification and engineer instructions. 
Rates shall include:-                                                             
1- Submitting  samples for steel section for approval of material, accessories, color and fixation  method                                                  
2- Steel frames should be filled with fine aggregate mortar concrete, for fixation                       
3- Hardware, ironmongery and accessories should be approved before supply the materials    
4-All required  tests for painting materials.</t>
  </si>
  <si>
    <t xml:space="preserve">GRAND TOTAL </t>
  </si>
  <si>
    <t>RATE (usd)</t>
  </si>
  <si>
    <t>AMOUNT (usd)</t>
  </si>
  <si>
    <t>Mild Steel Door -Supply and fix the following standard section purpose made metallic panelled  doors complete with 75 x 50 x 3mm angle iron frame ,16 gauge mild steel plate built into panels,50 x 25 x3 mm stiles, top and bottom rails,3 lever door lock, tower bolts, pad bolts, finish. Double doors size 1800 x 2100mm, opening outwards</t>
  </si>
  <si>
    <t>Mild Steel Door -Supply and fix the following standard section purpose made metallic panelled  doors complete with 75 x 50 x 3mm angle iron frame ,16 gauge mild steel plate built into panels,50 x 25 x3 mm stiles, top and bottom rails,3 lever door lock, tower bolts, pad bolts, finish Door size 900 x 2100mm. In  one section side hung opening inward, including transom, permanent vent.</t>
  </si>
  <si>
    <t>Supply , assemble and fix purpose-made mild steel widow casement Overall size 1500 x 1500mm, standard metal section from approved manufacture complete with frames, transoms, mullions and hinges stays, fasteners, permanent ventilators  comprising "T" bar G16 sheet metal hood 50mm x 50mm projection to full width of window,  including cutting and pinning lugs to stone wall and bending frame in cement mortar (1:3), approved ironmongery and one coat manufactures primer, all welding ground to smooth finish</t>
  </si>
  <si>
    <r>
      <rPr>
        <i/>
        <u/>
        <sz val="11"/>
        <color rgb="FF000000"/>
        <rFont val="Maiandra GD"/>
        <family val="2"/>
      </rPr>
      <t>Notes:</t>
    </r>
    <r>
      <rPr>
        <i/>
        <sz val="11"/>
        <color rgb="FF000000"/>
        <rFont val="Maiandra GD"/>
        <family val="2"/>
      </rPr>
      <t xml:space="preserve"> The contractor is reminded to visit the site before filling the tender to ascertain the extent of the conditions of site.  All quantified works in the tender are provisional and payment shall be  made based on the actual work executed at the site and agreed upon by all parties. The contractor is advised to constantly seek the  Engineer instructions at each phase of the work and if required, before filling the tender. All unit rate shall be deemed to include all elements of supplying and construction work that is labour and other overheads eg security, profit and overheads, cost of materials, wastages, transport etc.</t>
    </r>
  </si>
  <si>
    <t xml:space="preserve">Rates include: 1- Any painting materials must have a valid certificate confirming that the paint materials meet with  standard and specification , tested by approved local laboratory and have the final approved from the supervisor engineer.
2- The surface must be dry and clean before painting.                            
3- All painting works should provide the required coverage.
4- All paint works must be according to specifications , drawings and supervisor engineer instructions. 
5- Contractor shall take into consideration that all – direct and indirect works and expenses required for the completion of the coming items are included in the unit price. 
6- Smoothen surfaces of existing plastering before the  Commencement paint using sand paper.     
7- Price of painting shall include supply of all materials, cleaning the site, required equipment and workmanship to complete the work according to specifications and directions of the engineer.  </t>
  </si>
  <si>
    <t>200mm thick natural stone grade1  walling in cement sand mortar 1:3 with and including hoop-iron after every 2nd alternate course.</t>
  </si>
  <si>
    <t>BILL NO 1 EXCAVATION AND EARTHWORKS</t>
  </si>
  <si>
    <t>BILL NO 2 SUBSTRUCTURE WORKS</t>
  </si>
  <si>
    <t>BILL NO 3 SUPERSTRUCTURE WORKS</t>
  </si>
  <si>
    <t>Total Bill No.1(Carried to Summary)</t>
  </si>
  <si>
    <t>BILL NO 4 DOORS</t>
  </si>
  <si>
    <t>BILL NO 5 WINDOWS</t>
  </si>
  <si>
    <t>ELEMENT NO. 6 ROOFING</t>
  </si>
  <si>
    <t>BILL NO 7 FINISHES</t>
  </si>
  <si>
    <t>BILL NO 8 PAINTING AND DECORATIONS</t>
  </si>
  <si>
    <t>200mm thick natural machine dressed stone grade 1  walling  in cement  mortar 1:4 with and including hoop-iron after every 2nd alternate course</t>
  </si>
  <si>
    <t>BILL OF QUANTITY FOR CONSTRUCTION OF GENSET HOUSE</t>
  </si>
  <si>
    <t>Supply all materials and cast 450mmx450mm columns(foundation column height 1.5m) according to structural drawings upon approval by Site Engineer</t>
  </si>
  <si>
    <t>Supply and fix formwork for sides of columns and slab</t>
  </si>
  <si>
    <t>Supply and fix formwork on sides and soffites of RC tank</t>
  </si>
  <si>
    <t xml:space="preserve">Supply all materials and screed 25mm thick cement sand screed 1:2 steel backing </t>
  </si>
  <si>
    <t>Floors and walls</t>
  </si>
  <si>
    <t>PLUMBING ACCESSORIES AND OTHERS</t>
  </si>
  <si>
    <t>PROVISIONAL</t>
  </si>
  <si>
    <t>BILL NO 4 FINISHES</t>
  </si>
  <si>
    <t xml:space="preserve">Prepare and apply three coats exterior long lasting first grade plastic emulsion paint as"crown" or any other equal and approved paint to Rendered surfaces  </t>
  </si>
  <si>
    <t>BILL OF QUANTITY FOR CONSTRUCTION OF 25 CM, 8.95M high RCC WATER TOWER</t>
  </si>
  <si>
    <r>
      <rPr>
        <i/>
        <u/>
        <sz val="11"/>
        <color rgb="FF000000"/>
        <rFont val="Maiandra GD"/>
        <family val="2"/>
      </rPr>
      <t>Notes:</t>
    </r>
    <r>
      <rPr>
        <i/>
        <sz val="11"/>
        <color rgb="FF000000"/>
        <rFont val="Maiandra GD"/>
        <family val="2"/>
      </rPr>
      <t xml:space="preserve"> The contractor is reminded to visit the site before filling the Request for quotation  ascertain the extent of the conditions of site.  All quantified works in the Request for quotation are provisional and payment shall be  made based on the actual work executed at the site and agreed upon by all parties. The contractor is advised to constantly seek the  Engineer instructions at each phase of the work and if required, before filling the Request for quotation. All unit rate shall be deemed to include all elements of supplying and construction work that is labour and other overheads eg security, profit and overheads, cost of materials, wastages, transport etc.</t>
    </r>
  </si>
  <si>
    <t>Supply all materials and cast 600mm thick raft foundation bases to be approved by Engineer and according structural drawings</t>
  </si>
  <si>
    <t>Vibrated reinforced concrete 1:1:2 (C25) in:-</t>
  </si>
  <si>
    <t>Supply all materials and cast foundation raft as per structural design drawings</t>
  </si>
  <si>
    <t>Supply all materials and cast support beams per structural design drawings</t>
  </si>
  <si>
    <t>Supply all materials and cast Ring beam  as per structural design drawings attached work to be approved by Engineer</t>
  </si>
  <si>
    <t>Supply all materials and cast tank floor, walling and cover slab as per  structural design drawings attached work to be approved by Engineer</t>
  </si>
  <si>
    <t>BILL NO 5 WATER PROOFING, PAINTING AND DECORATIONS</t>
  </si>
  <si>
    <t xml:space="preserve">Prepare and apply three coats exterior long lasting water proofing or any other equal and approved paint to Rendered surfaces  </t>
  </si>
  <si>
    <t>All works must be according to specification and engineer instructions. Rates shall include :  
1-Supply of all needed materials, including galvanized angles for the corners  as well as the use of   galvanized wire mesh  between concrete 
2-Sand and the work  includes removal of  wires and  nails and cleaning of surfaces to be ready for plastering .This should be done prior to commencement of plastering and after obtaining a written approval from the supervision engineer.
3-Contractor shall take into consideration that all – direct and indirect works and expenses required for the completion of the coming items are included in the unit price.4-Curing with water for at least three days for each coat.
5-Price of plastering shall include all required materials and works, mixing, scaffolds, cleaning the site, required equipment and workmanship to complete the work according to specifications and directions of the engineer                                                                        
6- Price of tiling works shall include supply of all materials, mixing the cement paste, cutting the tiles to the required shapes and dimensions, cleaning the site ,required equipment &amp; workmanship to complete the work according to specifications and directions of the engineer.</t>
  </si>
  <si>
    <t xml:space="preserve">SUPERSTRUCTURE </t>
  </si>
  <si>
    <r>
      <rPr>
        <i/>
        <u/>
        <sz val="10"/>
        <color rgb="FF000000"/>
        <rFont val="Maiandra GD"/>
        <family val="2"/>
      </rPr>
      <t>Notes:</t>
    </r>
    <r>
      <rPr>
        <i/>
        <sz val="10"/>
        <color rgb="FF000000"/>
        <rFont val="Maiandra GD"/>
        <family val="2"/>
      </rPr>
      <t xml:space="preserve"> The contractor is reminded to visit the site before filling the Request for quotation  ascertain the extent of the conditions of site.  All quantified works in the Request for quotation are provisional and payment shall be  made based on the actual work executed at the site and agreed upon by all parties. The contractor is advised to constantly seek the  Engineer instructions at each phase of the work and if required, before filling the Request for quotation. All unit rate shall be deemed to include all elements of supplying and construction work that is labour and other overheads eg security, profit and overheads, cost of materials, wastages, transport etc.</t>
    </r>
  </si>
  <si>
    <t>Clearing and preparation of the site including cutting down and removal of top soil up to a depth of 150mm and disposed of as directed.</t>
  </si>
  <si>
    <t>M2</t>
  </si>
  <si>
    <t>Excavation of foundation trench</t>
  </si>
  <si>
    <t>M3</t>
  </si>
  <si>
    <t>Supplying and laying 300 mm approved hardcore filling spread well rammed and compacted</t>
  </si>
  <si>
    <t xml:space="preserve">50 mm PCC (1:2:4) For RCC Work </t>
  </si>
  <si>
    <t>Stone Masonry Work in 1:4 C/M</t>
  </si>
  <si>
    <t xml:space="preserve">20 mm thick Plaster in 1:4 C/M </t>
  </si>
  <si>
    <t>3 mm th. Punning work in 1:1 C/M</t>
  </si>
  <si>
    <t xml:space="preserve">Globe valve ⱷ 50 mm </t>
  </si>
  <si>
    <t>Concrete Manhole for Gate Valve with steel cover and lock</t>
  </si>
  <si>
    <t>Brass Union ⱷ 50 mm</t>
  </si>
  <si>
    <t>GI Nipple ⱷ 50 mm</t>
  </si>
  <si>
    <t>GI Pipe ⱷ 50 mm of 6m long</t>
  </si>
  <si>
    <t>GI Elbow ⱷ 50 mm</t>
  </si>
  <si>
    <t>GI Socket ⱷ 50 mm</t>
  </si>
  <si>
    <t>GI Cross ⱷ 50 mm</t>
  </si>
  <si>
    <t>GI Tee ⱷ 50 mm</t>
  </si>
  <si>
    <t xml:space="preserve">Brass Tap </t>
  </si>
  <si>
    <t>Soak pit ⱷ 2m, depth- 3m filled with rubble stones</t>
  </si>
  <si>
    <t>Total for one Unit</t>
  </si>
  <si>
    <t>Total for 2 water points</t>
  </si>
  <si>
    <t>BILL OF QUANTITY FOR CONSTRUCTION OF TWO WATER POINTS</t>
  </si>
  <si>
    <t>HDP Drain pipe ⱷ 100 mm of 6m long</t>
  </si>
  <si>
    <t>M</t>
  </si>
  <si>
    <t>50MM HDPE pipe -distribution pipe</t>
  </si>
  <si>
    <t>Exavate from 1.5m to 50m in all formation</t>
  </si>
  <si>
    <t>Allow costs for de-watering the well while digging</t>
  </si>
  <si>
    <t>Vibrated reinforced concrete 1:1:2 to:-</t>
  </si>
  <si>
    <t>Supply all materials for pre cast bottom ring</t>
  </si>
  <si>
    <t>Supply all materials for the Well slab</t>
  </si>
  <si>
    <t>Supply all materials and cast 1m diameter RCC rings up to a deth of 50 meters and the well cover</t>
  </si>
  <si>
    <t>BILL NO 3 PUMP AND SOLAR INSTALLATION</t>
  </si>
  <si>
    <t>Pc</t>
  </si>
  <si>
    <t>Control Unit</t>
  </si>
  <si>
    <t>Solar Modules (300 watt polycrystalline)</t>
  </si>
  <si>
    <t>6mm Square Flat Submersible drop cable</t>
  </si>
  <si>
    <t>Metre</t>
  </si>
  <si>
    <t>Well Probe Cable</t>
  </si>
  <si>
    <t>Sun-switch</t>
  </si>
  <si>
    <t>PV Disconnect 200V/20A</t>
  </si>
  <si>
    <t>PS Communicator</t>
  </si>
  <si>
    <t>Well Probe Sensor</t>
  </si>
  <si>
    <t>Float Switch</t>
  </si>
  <si>
    <t>Test pumping costs to determine yield of the well</t>
  </si>
  <si>
    <t>LS</t>
  </si>
  <si>
    <t>4KW submersible pump</t>
  </si>
  <si>
    <t>The work will include supply and installation of all materials needed for test pumping, solar installation. Test pumping will inform the solar installation design.</t>
  </si>
  <si>
    <t>Solar installation materials</t>
  </si>
  <si>
    <t>Support structure of the solar pannels</t>
  </si>
  <si>
    <t xml:space="preserve">BILL OF QUANTITY FOR DIGGING AND CONSTRUCTION OF 50M DEEP WELL, Solar installation </t>
  </si>
  <si>
    <t>PUMP AND SOLAR INSTALLATION</t>
  </si>
  <si>
    <r>
      <rPr>
        <i/>
        <u/>
        <sz val="11"/>
        <color rgb="FF000000"/>
        <rFont val="Maiandra GD"/>
        <family val="2"/>
      </rPr>
      <t>Notes:</t>
    </r>
    <r>
      <rPr>
        <i/>
        <sz val="11"/>
        <color rgb="FF000000"/>
        <rFont val="Maiandra GD"/>
        <family val="2"/>
      </rPr>
      <t xml:space="preserve"> The contractor is reminded to visit the site before filling the Request for quotation  ascertain the extent of the conditions of site.  All quantified works in the Request for quotation are provisional and payment shall be  made based on the actual work executed at the site and agreed upon by all parties. The contractor is advised to constantly seek the  Engineer instructions at each phase of the work and if required, before filling the Request for quotation. All unit rate shall be deemed to include all elements of supplying and construction work that is labour and other overheads eg security, profit and overheads, cost of materials, wastages, transport etc.</t>
    </r>
  </si>
  <si>
    <t>Lot</t>
  </si>
  <si>
    <t>The external dimension of the underground water tank (Barked) is 10.8mx5.8mx4.0m and the equivalent volume of water are 200m3</t>
  </si>
  <si>
    <t>#</t>
  </si>
  <si>
    <t>Item Description</t>
  </si>
  <si>
    <t>Unit</t>
  </si>
  <si>
    <t>Quantity</t>
  </si>
  <si>
    <t>Unit Price (USD)</t>
  </si>
  <si>
    <t>Total Amount (USD)</t>
  </si>
  <si>
    <t xml:space="preserve">1.1 CONSTRUCTION OF ONE UNDERGROUND WATER TANK </t>
  </si>
  <si>
    <t>A. Construction of the main underground water tank</t>
  </si>
  <si>
    <r>
      <t>M</t>
    </r>
    <r>
      <rPr>
        <vertAlign val="superscript"/>
        <sz val="11"/>
        <color rgb="FF000000"/>
        <rFont val="Calibri"/>
        <family val="2"/>
        <scheme val="minor"/>
      </rPr>
      <t>3</t>
    </r>
  </si>
  <si>
    <t>Casting of cement concrete 6 footing in no. with 200mm high, 500mm wide and breadth 500mm</t>
  </si>
  <si>
    <t>Construction of rubble stone foundation work of 500mm wide and 800mm deep with 1:4 ratio</t>
  </si>
  <si>
    <t>Construct of rubble stone masonry wall with 5636mm height and 400mm wide with 1:4 ratio cement/sand</t>
  </si>
  <si>
    <t xml:space="preserve">Construction 900mm wide and 550mm deep stone masonry wall with mix ratio of 1:4 surrounding the whole underground water tank at upper surface of the stone masonry of underground water tank at same time draining back the roof water on the barked. </t>
  </si>
  <si>
    <t>A</t>
  </si>
  <si>
    <t>SUB TOTAL</t>
  </si>
  <si>
    <t>B. Floor work and plastering</t>
  </si>
  <si>
    <t>Filling 100mm of fine sand the entire flood slab area of the underground water tank</t>
  </si>
  <si>
    <t>300mm hard-core well rammed and compacted</t>
  </si>
  <si>
    <t>Pouring 50mm thick of lean concrete  on hard-core with ratio of 1:2:6</t>
  </si>
  <si>
    <t>Casting of RCC floor  slab on hard-core 150mm thick with 1:2:4 ratio @ 12mm Y10mm steel bars at 200mm spacing c/c</t>
  </si>
  <si>
    <t>Casting of RCC foundation beam 500mm width and 300mm height with 1:2:4 and 12mm Y10 steel strip  4 no with 200mm spacing c/c</t>
  </si>
  <si>
    <t>Cum</t>
  </si>
  <si>
    <t>Casting of cement concrete 4 columns in the comers with 4936mm high, 400mm wide and the breadth of 450mm</t>
  </si>
  <si>
    <t>Casting of cement concrete mid columns 6 in no. with 4936mm high, 400mm wide and the breadth of 200mm</t>
  </si>
  <si>
    <t>Casting of RCC 2 Continuous lintel in mid and the top with 450mm breadth, 400mm wide and 31,600mm length @ 12mm Y 100 steel strip 4 with 200mm spacing c/c.</t>
  </si>
  <si>
    <t>Apply two coats of internal plastering with chicken mesh wires  for all internal wall of the underground water tank with 1:2 ratio</t>
  </si>
  <si>
    <t>Msq</t>
  </si>
  <si>
    <t>Apply two of external plaster of the underground water tank, roof wall, spill way, silt trap and spill and smoothing the surface area</t>
  </si>
  <si>
    <r>
      <t>M</t>
    </r>
    <r>
      <rPr>
        <vertAlign val="superscript"/>
        <sz val="11"/>
        <color rgb="FF000000"/>
        <rFont val="Calibri"/>
        <family val="2"/>
        <scheme val="minor"/>
      </rPr>
      <t>2</t>
    </r>
  </si>
  <si>
    <t>Cement slurry screed on floor and walls with impermeable material and  1:2 ratio of cement/sand</t>
  </si>
  <si>
    <t>Supply and install aluminum ladder with hooks and properly fixed with top beam</t>
  </si>
  <si>
    <t>B</t>
  </si>
  <si>
    <t>C. Roofing</t>
  </si>
  <si>
    <t>Provide 28 # CGI sheets with complete its wood work as per the drawings. The roof is pitched not flat.</t>
  </si>
  <si>
    <t>Provision of two water abstraction doors and one for the ladder with complete wood frame, smooth flat sheet, hinges, locks and keys</t>
  </si>
  <si>
    <t xml:space="preserve"> No</t>
  </si>
  <si>
    <t xml:space="preserve">Casting of lean concrete 100mm thick on the top of the roof with ratio of 1:2:4 </t>
  </si>
  <si>
    <t>C</t>
  </si>
  <si>
    <t>1.2 Construction of silt-trap tank</t>
  </si>
  <si>
    <t>Construction of stone foundation work of 500mm thick and 400mm deep with 1:4 ratio</t>
  </si>
  <si>
    <t>Construct 500mm x 150mm of RCC foundation beam with 1:2:4 ratio</t>
  </si>
  <si>
    <t>Construct stone masonry wall with 2535m height and 400m thick with 1:4 ratio</t>
  </si>
  <si>
    <t>Plastering with 12mm thick plaster with 1:3 ratio</t>
  </si>
  <si>
    <t>D</t>
  </si>
  <si>
    <t>Floor Work</t>
  </si>
  <si>
    <t>Chipped off of 300mmm hard-core well rammed, compacted and levelled.</t>
  </si>
  <si>
    <t>100mm lean concrete on the top of hard-core with 1:2:4 ratio</t>
  </si>
  <si>
    <t>Apply two coats of plastering and Cement screed on floor with 1:3 ratio</t>
  </si>
  <si>
    <t>Construction of inception walls of 400mm wide, 450mm high and 400mm inlet channel and over flow</t>
  </si>
  <si>
    <t>400mm stone masonry pavement to be covered at the area in between the inlet channels joined with cement mortar of mix ratio 1:4.</t>
  </si>
  <si>
    <t>Construction of two semicircle stone masonry water abstraction pad wells 140mm at the edges of the main underground water tank and third one with ladder place with mix ratio of 1:4.</t>
  </si>
  <si>
    <t>Supply and install of 2 provision stone and rubbish trap on the underground tank inlet and outlet with 500mm high and 400mm wide with 8mm bars @ 30mm spacing c/c welded with iron bar frame. Also supply and install 2 provision rubbish and stone protection fixed on the silt trap of 450mm high and 400mm wide and 10mm iron with 40mm spacing c/c</t>
  </si>
  <si>
    <t>Pcs</t>
  </si>
  <si>
    <t>Supply and install 2 provision rubbish and stone protection fixed on the silt trap of 450mm high and 400mm wide and 10mm iron with 40mm spacing c/c</t>
  </si>
  <si>
    <t>E</t>
  </si>
  <si>
    <t>F</t>
  </si>
  <si>
    <t>Transportation</t>
  </si>
  <si>
    <t>Ls</t>
  </si>
  <si>
    <t>G</t>
  </si>
  <si>
    <t>Water tankers for curing of underground water tank to avoid cracking of the structure</t>
  </si>
  <si>
    <t>H</t>
  </si>
  <si>
    <t>Site clearance from all construction materials and rubbish delivered to the site</t>
  </si>
  <si>
    <t>I</t>
  </si>
  <si>
    <t>Retention period of 90 days underground tank site curing and protection</t>
  </si>
  <si>
    <t>1.1 TOTAL</t>
  </si>
  <si>
    <t>GRAND TOTAL (1.1+1.2)</t>
  </si>
  <si>
    <t>Excavation of foundation trench of 800mm wide and 250mm deep and foudation column pit of 250mm deep</t>
  </si>
  <si>
    <t>Excavation of foundation trench of 800mm wide and 250mm deep and foudation column pit of 250mm deep in normal soil to be approved by site Engineer</t>
  </si>
  <si>
    <r>
      <rPr>
        <i/>
        <u/>
        <sz val="10"/>
        <color rgb="FF000000"/>
        <rFont val="Maiandra GD"/>
        <family val="2"/>
      </rPr>
      <t>Notes:</t>
    </r>
    <r>
      <rPr>
        <i/>
        <sz val="10"/>
        <color rgb="FF000000"/>
        <rFont val="Maiandra GD"/>
        <family val="2"/>
      </rPr>
      <t xml:space="preserve"> The contractor is reminded to visit the site before filling the Request for quotation  to ascertain the extent of the conditions of site.  All quantified works in the Request for quotation are provisional and payment shall be  made based on the actual work executed at the site and agreed upon by all parties. The contractor is advised to constantly seek the  Engineer instructions at each phase of the work and if required, before filling the Request for quotation. All unit rate shall be deemed to include all elements of supplying and construction work that is labour and other overheads eg security, profit and overheads, cost of materials, wastages, transport etc.</t>
    </r>
  </si>
  <si>
    <t>Supply all materials and cast 250mm ground beam and column base</t>
  </si>
  <si>
    <t>Supply all materials and cast 400mmx400mm and 400mmx200mm columns according to structural drawings upon approval by Site Engineer</t>
  </si>
  <si>
    <t>Supply all materials and cast 400mmx400mm, 450mmx400mm and 400mmx400mm beams according to structural drawings upon approval by Site Engineer</t>
  </si>
  <si>
    <t>Supply all materials and cast 10000mmx5000mm floor with a thickness of 150mm according to structural drawings upon approval by Site Engineer</t>
  </si>
  <si>
    <t>BILL NO 3 WALLING  WORKS</t>
  </si>
  <si>
    <t>1- Supplying , placing, workmanship, mortar, scaffolds, and all other required materials, equipment and tools to complete the work according to specifications and directions of supervisor engineer. 
2 -Contractor to provide samples for approval and all the required tests.                                        
3-The following items include supply and cast of concrete, shuttering, tie rods, spacers, supply and placing of concrete, vibrating, steel reinforcement shaping and fixing, curing, steel reinforcement, and supply and cast the required concrete, using mechanical vibrators, curing, testing steel reinforcement and concrete, and all other requirements and workmanship as per specifications, drawings and engineers instructions. The contractor has to submit shop drawings for approval prior to work.</t>
  </si>
  <si>
    <t>Construct of rubble stone masonry wall with motar in the ratio 1:4 of cement and sand</t>
  </si>
  <si>
    <t>Provide and instll alluminium ladder, two access manhole as per detailed in the drawing and as per Engineers specifications</t>
  </si>
  <si>
    <t>BILL OF QUANTITY FOR CONSTRUCTION OF UNDERGROUND WATER TANK 200CUBIC METERS</t>
  </si>
  <si>
    <t xml:space="preserve"> Floors ,walls finishes</t>
  </si>
  <si>
    <t>Concern Worldwide</t>
  </si>
  <si>
    <t>Bill of Quantities</t>
  </si>
  <si>
    <t>Construction of 200CM Underground Water Tank</t>
  </si>
  <si>
    <t>WAXARAWALIS Village, Awdal Region</t>
  </si>
  <si>
    <t>Provide and install alluminium ladder, two access manhole as per detailed in the drawing and as per Engineers specifications</t>
  </si>
  <si>
    <t>BILL NO 5 WATER PROOFING, ROOFING, PAINTING AND DECORATIONS</t>
  </si>
  <si>
    <t>WATER PROOFING, ROOFING, PAINTING AND DECORATIONS</t>
  </si>
  <si>
    <t>Provide 28 # CGI sheets with complete its wood work and fasica boardas per the drawings.</t>
  </si>
  <si>
    <t>Prepare and apply three coats exterior pait as approved by the Site Engineer</t>
  </si>
  <si>
    <t>BAQADABAAL Village, Gabiley Region</t>
  </si>
  <si>
    <t>Shirwac  Village, Awdal Region</t>
  </si>
  <si>
    <t>GOBKA-DARIMO  Village, Gabiley Region</t>
  </si>
  <si>
    <t>Construction of 220CM Underground Water Tank</t>
  </si>
  <si>
    <t>Construction of three 200CM and one 220CM Underground Water Tank</t>
  </si>
  <si>
    <t>Grand Summary</t>
  </si>
  <si>
    <t xml:space="preserve">220 CM UWT-GOBKA-DARIMO  Village, </t>
  </si>
  <si>
    <t>200CM UWT-Shirwac  Village</t>
  </si>
  <si>
    <t>220CM UWT-BAQADABAAL Village</t>
  </si>
  <si>
    <t>200CM UWT-WAXARAWALIS Village</t>
  </si>
  <si>
    <t>Description</t>
  </si>
  <si>
    <t xml:space="preserve">Item </t>
  </si>
  <si>
    <t>Amount ( USD)</t>
  </si>
  <si>
    <t>Construction of three 200CM Underground Water Tank</t>
  </si>
  <si>
    <t>Lum</t>
  </si>
  <si>
    <t>QTY</t>
  </si>
  <si>
    <t>Earthwork (Excavation and backfilling)</t>
  </si>
  <si>
    <r>
      <rPr>
        <vertAlign val="subscript"/>
        <sz val="11"/>
        <rFont val="Palladio Uralic"/>
      </rPr>
      <t>M</t>
    </r>
    <r>
      <rPr>
        <sz val="11"/>
        <rFont val="Palladio Uralic"/>
      </rPr>
      <t>3</t>
    </r>
  </si>
  <si>
    <t>Subtotal A</t>
  </si>
  <si>
    <t>Subtotal B</t>
  </si>
  <si>
    <t>Masonry works</t>
  </si>
  <si>
    <r>
      <rPr>
        <b/>
        <sz val="11"/>
        <color theme="0"/>
        <rFont val="Palladio Uralic"/>
      </rPr>
      <t>Rate in
US $</t>
    </r>
  </si>
  <si>
    <r>
      <rPr>
        <b/>
        <sz val="11"/>
        <color theme="0"/>
        <rFont val="Palladio Uralic"/>
      </rPr>
      <t>Total Amount
US $</t>
    </r>
  </si>
  <si>
    <t>Supply and lay 20cm thick high quality hardcore, well compacted, watered and graded to contain sufficient small pieces to fill all voids for entire excaved area of Berked including silt trap and back fill area of footings.</t>
  </si>
  <si>
    <t>Construct random rubble stone masonry stairs for the berkat with cement/sand mortar mix of 1:4 as per the drawings</t>
  </si>
  <si>
    <t>Subtotal C</t>
  </si>
  <si>
    <t>Waterproofing works</t>
  </si>
  <si>
    <t>Subtotal D</t>
  </si>
  <si>
    <t>Roofing and miscellaneous works</t>
  </si>
  <si>
    <t>pcs</t>
  </si>
  <si>
    <t>Subtotal E</t>
  </si>
  <si>
    <r>
      <rPr>
        <vertAlign val="subscript"/>
        <sz val="11"/>
        <rFont val="Palladio Uralic"/>
      </rPr>
      <t>M</t>
    </r>
    <r>
      <rPr>
        <sz val="11"/>
        <rFont val="Palladio Uralic"/>
      </rPr>
      <t>2</t>
    </r>
  </si>
  <si>
    <t>Construction of random rubble stone masonry wall of 40cm thick bedded and jointed with cement sand mortar of 1:4 proportions for the silt trap and feeding channel walls of 1.5m in height,  minimum 1m above the ground level.</t>
  </si>
  <si>
    <t>m3</t>
  </si>
  <si>
    <t>Apply three coats of 60mm thick cement and sand plaster (1:2 mix) on the internal walls of the berket, silt trap and water channels. Make sure to provide curved molding in corners and joints between wall and concrete base. This includes final cement slurry finish</t>
  </si>
  <si>
    <t>Apply 5cm thick cement/sand floor screed of (1:2 Mix) on the berkat floor slab, slit trap and feeding channels. Make sure to provide curved molding in corners and joints between wall and concrete base. This includes final cement slurry finish</t>
  </si>
  <si>
    <t>Supply and erect the visibility signboard as instructed by the
Engineer.</t>
  </si>
  <si>
    <t>Provision of stone and rubbish trap made of 8mm bars of 3cm/cc welded with iron bar frame of 1m by 0.5m size of 10mm iron bar should be installed in front of the silt trap.</t>
  </si>
  <si>
    <t>Supply and fix 12 Guage barbed wire strips at 30cm spacing and fixe U-shaped 12mm iron bar embeded in to the siltrap wall to cover the siltrap for protection.</t>
  </si>
  <si>
    <t>Supply and install galvanised  Chain link Wire mesh     (Gabion wire mesh) fence, Mesh opening 50mmx50mm, wire dai : 2mm, length= 20m , height: 2m each roll. Supply and fix 3 Line of Berber wire around the fence.</t>
  </si>
  <si>
    <t>Rolls</t>
  </si>
  <si>
    <t>cu.m</t>
  </si>
  <si>
    <t xml:space="preserve">Grand Total Amount </t>
  </si>
  <si>
    <t xml:space="preserve">Supply and fix  angluar metalic bars (50mmx50mmx5mm)  for fence post with spacing of 2.5m c/c, and 2.5m height (2m above the ground level and 0.5m under the ground level). </t>
  </si>
  <si>
    <t>Sub total  F</t>
  </si>
  <si>
    <t>Roofing as in design kingpost roof with pre painted CGI sheet 28 gauge. Tie beams and king post should not be less than (0.15mx0.05m) purling not less than (0.075mx0.05m), bracings and rafters not less than (0.1mx0.05m). Truss spacing should not be exceeded 2.5m.</t>
  </si>
  <si>
    <t xml:space="preserve">Excavation of footing trenches and pouring Concrete to the footing for the angle bars having dimensions of (0.3x0.3x0.5)m. Each footing will be installed  5cm of galvonized wire mesh together with angular bar to hold on the ground rigidly.  </t>
  </si>
  <si>
    <t>Supply and fix lockable double gate made of steel frame and weld mesh fill 3m wide 2m hght. The gate has to be fixed on concrete column which has a dimension of (0.4mx0.4mx3m)</t>
  </si>
  <si>
    <t xml:space="preserve">Bill of Quantity for Construction of Underground water Tank (Berked), 16m * 8m * 4.5m </t>
  </si>
  <si>
    <t>Supply and cast  48m*(0.4m*0.2m) reinforced cement concrete beams of M15 (1:2:4) concrete grade and 4Y12mm main reinforcement with 6mm links @ 25cm c/c. N:B there is two main lintel beams as shown in drawing.</t>
  </si>
  <si>
    <t>Construction of random rubble stone masonry wall of 40cm thick bedded and jointed with cement sand mortar of 1:4 proportions for the berkat walls of 5.2m in height, note= minimum 1.2m above the ground level.</t>
  </si>
  <si>
    <t>Supply and fix iron door of 1.1 m by 1 m should be installed in the  inlet of the main underground water tank.1m*1.1m metal door, fabricated by fully welding 3cm*3cm SHC, 12mm diameter mesh and expanded metal wire mesh. Complete with hinges and lockable aldrop.</t>
  </si>
  <si>
    <t>Supply and install water abstraction wooden doors  on the two sides (0.6m X0.6M) with standing platform for lifting the water and metal frame door as instructed by the engineer.</t>
  </si>
  <si>
    <t>Construction animal trought Of 2.5mx0.6m*0.3m high beside the Berked out side of fence and connect drain channel from abstraction platform -to Animal trought.</t>
  </si>
  <si>
    <t>Excavation of the main Berked champer with dimensions of ( 16*8*4.5mdeep) and cart away the surplus excavated materials to where directed by Taakulo Engineer.</t>
  </si>
  <si>
    <t>Excavation of, Silt trap (3*3*3m), feeding channels and footing of columns(0.8*0.8*0.5m deep *11 colmn)</t>
  </si>
  <si>
    <t>Supply and cast 11 (0.8m*0.8*0.2m) reinforced cement concrete footings of M15 concrete grade (1:2:4) and  Y12mm @ 20cm c./c for both ways.</t>
  </si>
  <si>
    <t>Supply and cast 15cm thick RCC concrete slab in the main berket floor slab, silt trap floor and feeding channels with ratio 1:2:4, and Y12mm &amp; Y10mm @25cm c/c in both ways. The mix proportions should well vibrated and cured minimum 7 days..</t>
  </si>
  <si>
    <t>Supply and cast 11 (0.4m*0.4m) reinforced cement concrete columns of M15 concrete grade (1:2:4) and 4Y14mm main reinforcement with R6mm links @ 25cm c/c.</t>
  </si>
  <si>
    <t>Filling the berket with 30 cubic meter of water for curing and testing leackage of the berked.</t>
  </si>
  <si>
    <t>Area / Location: Ceel-afwayn-Sanaag regionl</t>
  </si>
  <si>
    <r>
      <t xml:space="preserve">Project : </t>
    </r>
    <r>
      <rPr>
        <sz val="11"/>
        <color rgb="FF000000"/>
        <rFont val="Times New Roman"/>
        <family val="1"/>
      </rPr>
      <t>SOMJR 2024.</t>
    </r>
  </si>
  <si>
    <t>Construction of Mesh Fence around the Berket  (14mx24m)</t>
  </si>
  <si>
    <t>supply and install hand water pumb on the Barked,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</si>
</sst>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6" formatCode="&quot;$&quot;#,##0_);[Red]\(&quot;$&quot;#,##0\)"/>
    <numFmt numFmtId="44" formatCode="_(&quot;$&quot;* #,##0.00_);_(&quot;$&quot;* \(#,##0.00\);_(&quot;$&quot;* &quot;-&quot;??_);_(@_)"/>
    <numFmt numFmtId="43" formatCode="_(* #,##0.00_);_(* \(#,##0.00\);_(* &quot;-&quot;??_);_(@_)"/>
    <numFmt numFmtId="164" formatCode="#,##0.000"/>
    <numFmt numFmtId="165" formatCode="0.0"/>
    <numFmt numFmtId="166" formatCode="_(* #,##0.0_);_(* \(#,##0.0\);_(* &quot;-&quot;??_);_(@_)"/>
    <numFmt numFmtId="167" formatCode="_-* #,##0_-;\-* #,##0_-;_-* &quot;-&quot;??_-;_-@_-"/>
    <numFmt numFmtId="168" formatCode="_(* #,##0_);_(* \(#,##0\);_(* &quot;-&quot;??_);_(@_)"/>
    <numFmt numFmtId="169" formatCode="&quot;$&quot;#,##0.00"/>
  </numFmts>
  <fonts count="76">
    <font>
      <sz val="11"/>
      <color theme="1"/>
      <name val="Calibri"/>
      <family val="2"/>
      <scheme val="minor"/>
    </font>
    <font>
      <sz val="10"/>
      <name val="Arial"/>
      <family val="2"/>
    </font>
    <font>
      <sz val="11"/>
      <name val="Arial"/>
      <family val="2"/>
    </font>
    <font>
      <sz val="11"/>
      <color theme="1"/>
      <name val="Arial"/>
      <family val="2"/>
    </font>
    <font>
      <i/>
      <sz val="11"/>
      <color rgb="FF000000"/>
      <name val="Maiandra GD"/>
      <family val="2"/>
    </font>
    <font>
      <i/>
      <u/>
      <sz val="11"/>
      <color rgb="FF000000"/>
      <name val="Maiandra GD"/>
      <family val="2"/>
    </font>
    <font>
      <b/>
      <sz val="11"/>
      <name val="Maiandra GD"/>
      <family val="2"/>
    </font>
    <font>
      <sz val="11"/>
      <name val="Maiandra GD"/>
      <family val="2"/>
    </font>
    <font>
      <b/>
      <sz val="11"/>
      <color rgb="FF000000"/>
      <name val="Maiandra GD"/>
      <family val="2"/>
    </font>
    <font>
      <b/>
      <i/>
      <sz val="11"/>
      <name val="Maiandra GD"/>
      <family val="2"/>
    </font>
    <font>
      <i/>
      <u/>
      <sz val="11"/>
      <name val="Maiandra GD"/>
      <family val="2"/>
    </font>
    <font>
      <b/>
      <i/>
      <u/>
      <sz val="11"/>
      <name val="Maiandra GD"/>
      <family val="2"/>
    </font>
    <font>
      <b/>
      <u/>
      <sz val="11"/>
      <name val="Maiandra GD"/>
      <family val="2"/>
    </font>
    <font>
      <b/>
      <sz val="10"/>
      <name val="Maiandra GD"/>
      <family val="2"/>
    </font>
    <font>
      <b/>
      <sz val="9"/>
      <name val="Maiandra GD"/>
      <family val="2"/>
    </font>
    <font>
      <sz val="11"/>
      <color theme="1"/>
      <name val="Maiandra GD"/>
      <family val="2"/>
    </font>
    <font>
      <sz val="10"/>
      <name val="Maiandra GD"/>
      <family val="2"/>
    </font>
    <font>
      <b/>
      <sz val="9"/>
      <name val="Arial"/>
      <family val="2"/>
    </font>
    <font>
      <b/>
      <sz val="12"/>
      <color rgb="FF000000"/>
      <name val="Maiandra GD"/>
      <family val="2"/>
    </font>
    <font>
      <sz val="11"/>
      <color theme="1"/>
      <name val="Calibri"/>
      <family val="2"/>
      <scheme val="minor"/>
    </font>
    <font>
      <sz val="9"/>
      <color theme="1"/>
      <name val="Calibri"/>
      <family val="2"/>
      <scheme val="minor"/>
    </font>
    <font>
      <b/>
      <sz val="10"/>
      <color rgb="FF000000"/>
      <name val="Maiandra GD"/>
      <family val="2"/>
    </font>
    <font>
      <sz val="10"/>
      <color theme="1"/>
      <name val="Calibri"/>
      <family val="2"/>
      <scheme val="minor"/>
    </font>
    <font>
      <i/>
      <sz val="10"/>
      <color rgb="FF000000"/>
      <name val="Maiandra GD"/>
      <family val="2"/>
    </font>
    <font>
      <i/>
      <u/>
      <sz val="10"/>
      <color rgb="FF000000"/>
      <name val="Maiandra GD"/>
      <family val="2"/>
    </font>
    <font>
      <b/>
      <i/>
      <sz val="10"/>
      <name val="Maiandra GD"/>
      <family val="2"/>
    </font>
    <font>
      <i/>
      <u/>
      <sz val="10"/>
      <name val="Maiandra GD"/>
      <family val="2"/>
    </font>
    <font>
      <b/>
      <i/>
      <u/>
      <sz val="10"/>
      <name val="Maiandra GD"/>
      <family val="2"/>
    </font>
    <font>
      <sz val="10"/>
      <color theme="1"/>
      <name val="Arial"/>
      <family val="2"/>
    </font>
    <font>
      <sz val="10"/>
      <color theme="1"/>
      <name val="Maiandra GD"/>
      <family val="2"/>
    </font>
    <font>
      <b/>
      <sz val="10"/>
      <name val="Maiandra GD"/>
      <family val="2"/>
    </font>
    <font>
      <sz val="10"/>
      <name val="Maiandra GD"/>
      <family val="2"/>
    </font>
    <font>
      <sz val="10"/>
      <color theme="1"/>
      <name val="Maiandra GD"/>
      <family val="2"/>
    </font>
    <font>
      <b/>
      <sz val="9"/>
      <name val="Maiandra GD"/>
      <family val="2"/>
    </font>
    <font>
      <sz val="9"/>
      <color theme="1"/>
      <name val="Maiandra GD"/>
      <family val="2"/>
    </font>
    <font>
      <sz val="11"/>
      <color theme="1"/>
      <name val="Maiandra GD"/>
      <family val="2"/>
    </font>
    <font>
      <b/>
      <sz val="11"/>
      <name val="Maiandra GD"/>
      <family val="2"/>
    </font>
    <font>
      <b/>
      <sz val="12"/>
      <color rgb="FF000000"/>
      <name val="Maiandra GD"/>
      <family val="2"/>
    </font>
    <font>
      <i/>
      <sz val="11"/>
      <color rgb="FF000000"/>
      <name val="Maiandra GD"/>
      <family val="2"/>
    </font>
    <font>
      <sz val="11"/>
      <name val="Maiandra GD"/>
      <family val="2"/>
    </font>
    <font>
      <b/>
      <sz val="11"/>
      <color rgb="FF000000"/>
      <name val="Maiandra GD"/>
      <family val="2"/>
    </font>
    <font>
      <b/>
      <i/>
      <sz val="11"/>
      <name val="Maiandra GD"/>
      <family val="2"/>
    </font>
    <font>
      <i/>
      <u/>
      <sz val="11"/>
      <name val="Maiandra GD"/>
      <family val="2"/>
    </font>
    <font>
      <b/>
      <sz val="12"/>
      <color rgb="FF000000"/>
      <name val="Calibri"/>
      <family val="2"/>
      <scheme val="minor"/>
    </font>
    <font>
      <b/>
      <sz val="11"/>
      <color rgb="FF000000"/>
      <name val="Calibri"/>
      <family val="2"/>
      <scheme val="minor"/>
    </font>
    <font>
      <sz val="11"/>
      <color rgb="FF000000"/>
      <name val="Calibri"/>
      <family val="2"/>
      <scheme val="minor"/>
    </font>
    <font>
      <vertAlign val="superscript"/>
      <sz val="11"/>
      <color rgb="FF000000"/>
      <name val="Calibri"/>
      <family val="2"/>
      <scheme val="minor"/>
    </font>
    <font>
      <b/>
      <sz val="14"/>
      <color rgb="FF000000"/>
      <name val="Calibri"/>
      <family val="2"/>
      <scheme val="minor"/>
    </font>
    <font>
      <b/>
      <sz val="10"/>
      <color theme="1"/>
      <name val="Maiandra GD"/>
      <family val="2"/>
    </font>
    <font>
      <b/>
      <sz val="10"/>
      <color theme="1"/>
      <name val="Calibri"/>
      <family val="2"/>
      <scheme val="minor"/>
    </font>
    <font>
      <sz val="14"/>
      <color theme="1"/>
      <name val="Calibri"/>
      <family val="2"/>
      <scheme val="minor"/>
    </font>
    <font>
      <sz val="16"/>
      <color theme="1"/>
      <name val="Calibri"/>
      <family val="2"/>
      <scheme val="minor"/>
    </font>
    <font>
      <sz val="9"/>
      <color theme="0"/>
      <name val="Maiandra GD"/>
      <family val="2"/>
    </font>
    <font>
      <sz val="10"/>
      <color theme="0"/>
      <name val="Maiandra GD"/>
      <family val="2"/>
    </font>
    <font>
      <sz val="11"/>
      <color rgb="FF000000"/>
      <name val="Times New Roman"/>
      <family val="1"/>
    </font>
    <font>
      <b/>
      <sz val="11"/>
      <name val="Palladio Uralic"/>
    </font>
    <font>
      <b/>
      <sz val="11"/>
      <name val="Arial"/>
      <family val="2"/>
    </font>
    <font>
      <sz val="11"/>
      <color rgb="FF000000"/>
      <name val="Arial"/>
      <family val="2"/>
    </font>
    <font>
      <sz val="11"/>
      <name val="Palladio Uralic"/>
    </font>
    <font>
      <vertAlign val="subscript"/>
      <sz val="11"/>
      <name val="Palladio Uralic"/>
    </font>
    <font>
      <sz val="11"/>
      <color rgb="FF000000"/>
      <name val="Palladio Uralic"/>
      <family val="2"/>
    </font>
    <font>
      <b/>
      <sz val="12"/>
      <color rgb="FF000000"/>
      <name val="Times New Roman"/>
      <family val="1"/>
    </font>
    <font>
      <b/>
      <sz val="11"/>
      <color theme="0"/>
      <name val="Palladio Uralic"/>
    </font>
    <font>
      <sz val="11"/>
      <color theme="0"/>
      <name val="Times New Roman"/>
      <family val="1"/>
    </font>
    <font>
      <vertAlign val="subscript"/>
      <sz val="12"/>
      <name val="Palladio Uralic"/>
    </font>
    <font>
      <b/>
      <sz val="11"/>
      <color rgb="FF000000"/>
      <name val="Times New Roman"/>
      <family val="1"/>
    </font>
    <font>
      <b/>
      <sz val="11"/>
      <color theme="1"/>
      <name val="Gill Sans MT"/>
      <family val="2"/>
    </font>
    <font>
      <b/>
      <u/>
      <sz val="14"/>
      <color theme="1"/>
      <name val="Gill Sans MT"/>
      <family val="2"/>
    </font>
    <font>
      <sz val="12"/>
      <color theme="1"/>
      <name val="Gill Sans MT"/>
      <family val="2"/>
    </font>
    <font>
      <sz val="12"/>
      <color rgb="FF000000"/>
      <name val="Gill Sans MT"/>
      <family val="2"/>
    </font>
    <font>
      <b/>
      <sz val="11"/>
      <color rgb="FF000000"/>
      <name val="Gill Sans MT"/>
      <family val="2"/>
    </font>
    <font>
      <b/>
      <i/>
      <sz val="12"/>
      <color rgb="FF000000"/>
      <name val="Gill Sans MT"/>
      <family val="2"/>
    </font>
    <font>
      <b/>
      <sz val="12"/>
      <color rgb="FF000000"/>
      <name val="Gill Sans MT"/>
      <family val="2"/>
    </font>
    <font>
      <sz val="11"/>
      <color rgb="FF000000"/>
      <name val="Palladio uralic"/>
    </font>
    <font>
      <sz val="11"/>
      <color rgb="FF000000"/>
      <name val="Gill Sans MT"/>
      <family val="2"/>
    </font>
    <font>
      <sz val="11"/>
      <color theme="1"/>
      <name val="Pallodio Uralic"/>
    </font>
  </fonts>
  <fills count="12">
    <fill>
      <patternFill patternType="none"/>
    </fill>
    <fill>
      <patternFill patternType="gray125"/>
    </fill>
    <fill>
      <patternFill patternType="solid">
        <fgColor theme="0"/>
        <bgColor indexed="64"/>
      </patternFill>
    </fill>
    <fill>
      <patternFill patternType="solid">
        <fgColor indexed="65"/>
        <bgColor indexed="64"/>
      </patternFill>
    </fill>
    <fill>
      <patternFill patternType="solid">
        <fgColor rgb="FFFFFFFF"/>
        <bgColor indexed="64"/>
      </patternFill>
    </fill>
    <fill>
      <patternFill patternType="solid">
        <fgColor rgb="FFFFF2CC"/>
        <bgColor indexed="64"/>
      </patternFill>
    </fill>
    <fill>
      <patternFill patternType="solid">
        <fgColor rgb="FFE7E6E6"/>
        <bgColor indexed="64"/>
      </patternFill>
    </fill>
    <fill>
      <patternFill patternType="solid">
        <fgColor rgb="FFDDEBF7"/>
        <bgColor indexed="64"/>
      </patternFill>
    </fill>
    <fill>
      <patternFill patternType="solid">
        <fgColor rgb="FF324F1B"/>
        <bgColor indexed="64"/>
      </patternFill>
    </fill>
    <fill>
      <patternFill patternType="solid">
        <fgColor rgb="FFD5DCE3"/>
      </patternFill>
    </fill>
    <fill>
      <patternFill patternType="solid">
        <fgColor theme="3"/>
        <bgColor indexed="64"/>
      </patternFill>
    </fill>
    <fill>
      <patternFill patternType="solid">
        <fgColor theme="8" tint="0.59999389629810485"/>
        <bgColor indexed="64"/>
      </patternFill>
    </fill>
  </fills>
  <borders count="49">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right/>
      <top/>
      <bottom style="medium">
        <color rgb="FF000000"/>
      </bottom>
      <diagonal/>
    </border>
    <border>
      <left style="medium">
        <color indexed="64"/>
      </left>
      <right/>
      <top style="medium">
        <color indexed="64"/>
      </top>
      <bottom/>
      <diagonal/>
    </border>
    <border>
      <left/>
      <right/>
      <top style="medium">
        <color indexed="64"/>
      </top>
      <bottom/>
      <diagonal/>
    </border>
    <border>
      <left/>
      <right style="medium">
        <color rgb="FF000000"/>
      </right>
      <top style="medium">
        <color indexed="64"/>
      </top>
      <bottom/>
      <diagonal/>
    </border>
    <border>
      <left style="medium">
        <color indexed="64"/>
      </left>
      <right/>
      <top/>
      <bottom style="medium">
        <color rgb="FF000000"/>
      </bottom>
      <diagonal/>
    </border>
    <border>
      <left/>
      <right style="medium">
        <color rgb="FF000000"/>
      </right>
      <top/>
      <bottom style="medium">
        <color rgb="FF000000"/>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right style="medium">
        <color indexed="64"/>
      </right>
      <top style="medium">
        <color indexed="64"/>
      </top>
      <bottom/>
      <diagonal/>
    </border>
    <border>
      <left style="medium">
        <color indexed="64"/>
      </left>
      <right/>
      <top/>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style="medium">
        <color indexed="64"/>
      </left>
      <right/>
      <top/>
      <bottom style="medium">
        <color indexed="64"/>
      </bottom>
      <diagonal/>
    </border>
    <border>
      <left style="thin">
        <color rgb="FF000000"/>
      </left>
      <right style="medium">
        <color indexed="64"/>
      </right>
      <top style="thin">
        <color rgb="FF000000"/>
      </top>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rgb="FF000000"/>
      </right>
      <top/>
      <bottom style="thin">
        <color rgb="FF000000"/>
      </bottom>
      <diagonal/>
    </border>
  </borders>
  <cellStyleXfs count="8">
    <xf numFmtId="0" fontId="0"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43" fontId="19" fillId="0" borderId="0" applyFont="0" applyFill="0" applyBorder="0" applyAlignment="0" applyProtection="0"/>
    <xf numFmtId="44" fontId="19" fillId="0" borderId="0" applyFont="0" applyFill="0" applyBorder="0" applyAlignment="0" applyProtection="0"/>
  </cellStyleXfs>
  <cellXfs count="416">
    <xf numFmtId="0" fontId="0" fillId="0" borderId="0" xfId="0"/>
    <xf numFmtId="43" fontId="2" fillId="0" borderId="5" xfId="3" applyFont="1" applyBorder="1" applyAlignment="1">
      <alignment horizontal="center" vertical="center"/>
    </xf>
    <xf numFmtId="43" fontId="2" fillId="2" borderId="5" xfId="3" applyFont="1" applyFill="1" applyBorder="1" applyAlignment="1">
      <alignment horizontal="center" vertical="center"/>
    </xf>
    <xf numFmtId="43" fontId="2" fillId="3" borderId="5" xfId="3" applyFont="1" applyFill="1" applyBorder="1" applyAlignment="1">
      <alignment horizontal="center" vertical="center" wrapText="1"/>
    </xf>
    <xf numFmtId="43" fontId="7" fillId="0" borderId="5" xfId="3" applyFont="1" applyBorder="1" applyAlignment="1">
      <alignment horizontal="center" vertical="center"/>
    </xf>
    <xf numFmtId="43" fontId="7" fillId="0" borderId="5" xfId="3" applyFont="1" applyBorder="1" applyAlignment="1">
      <alignment vertical="center"/>
    </xf>
    <xf numFmtId="43" fontId="6" fillId="0" borderId="5" xfId="3" applyFont="1" applyBorder="1" applyAlignment="1">
      <alignment horizontal="center" vertical="center"/>
    </xf>
    <xf numFmtId="43" fontId="7" fillId="0" borderId="5" xfId="3" applyFont="1" applyBorder="1" applyAlignment="1" applyProtection="1">
      <alignment horizontal="center" vertical="center"/>
    </xf>
    <xf numFmtId="43" fontId="7" fillId="2" borderId="5" xfId="3" applyFont="1" applyFill="1" applyBorder="1" applyAlignment="1">
      <alignment horizontal="center" vertical="center"/>
    </xf>
    <xf numFmtId="3" fontId="7" fillId="0" borderId="5" xfId="4" applyNumberFormat="1" applyFont="1" applyBorder="1" applyAlignment="1">
      <alignment horizontal="left" vertical="center" wrapText="1"/>
    </xf>
    <xf numFmtId="0" fontId="7" fillId="0" borderId="5" xfId="4" applyFont="1" applyBorder="1" applyAlignment="1">
      <alignment horizontal="justify" vertical="top" wrapText="1"/>
    </xf>
    <xf numFmtId="43" fontId="2" fillId="0" borderId="5" xfId="3" applyFont="1" applyFill="1" applyBorder="1" applyAlignment="1">
      <alignment vertical="center"/>
    </xf>
    <xf numFmtId="43" fontId="2" fillId="0" borderId="5" xfId="3" applyFont="1" applyBorder="1"/>
    <xf numFmtId="0" fontId="2" fillId="0" borderId="5" xfId="5" applyFont="1" applyBorder="1" applyAlignment="1">
      <alignment vertical="center"/>
    </xf>
    <xf numFmtId="43" fontId="2" fillId="0" borderId="5" xfId="3" applyFont="1" applyFill="1" applyBorder="1" applyAlignment="1">
      <alignment vertical="top"/>
    </xf>
    <xf numFmtId="43" fontId="3" fillId="0" borderId="5" xfId="3" applyFont="1" applyBorder="1"/>
    <xf numFmtId="43" fontId="3" fillId="0" borderId="8" xfId="3" applyFont="1" applyBorder="1"/>
    <xf numFmtId="43" fontId="3" fillId="0" borderId="0" xfId="3" applyFont="1"/>
    <xf numFmtId="43" fontId="7" fillId="0" borderId="6" xfId="3" applyFont="1" applyFill="1" applyBorder="1" applyAlignment="1">
      <alignment horizontal="center" vertical="center"/>
    </xf>
    <xf numFmtId="0" fontId="6" fillId="0" borderId="4" xfId="5" applyFont="1" applyBorder="1" applyAlignment="1">
      <alignment horizontal="center" vertical="center"/>
    </xf>
    <xf numFmtId="43" fontId="6" fillId="0" borderId="6" xfId="3" applyFont="1" applyFill="1" applyBorder="1" applyAlignment="1">
      <alignment horizontal="center" vertical="center"/>
    </xf>
    <xf numFmtId="0" fontId="7" fillId="0" borderId="4" xfId="5" applyFont="1" applyBorder="1" applyAlignment="1">
      <alignment horizontal="center" vertical="center"/>
    </xf>
    <xf numFmtId="0" fontId="7" fillId="0" borderId="5" xfId="5" applyFont="1" applyBorder="1" applyAlignment="1">
      <alignment wrapText="1"/>
    </xf>
    <xf numFmtId="0" fontId="7" fillId="0" borderId="5" xfId="5" applyFont="1" applyBorder="1" applyAlignment="1">
      <alignment horizontal="center" vertical="center"/>
    </xf>
    <xf numFmtId="4" fontId="7" fillId="0" borderId="5" xfId="5" applyNumberFormat="1" applyFont="1" applyBorder="1" applyAlignment="1">
      <alignment horizontal="center" vertical="center"/>
    </xf>
    <xf numFmtId="43" fontId="7" fillId="0" borderId="6" xfId="3" applyFont="1" applyBorder="1" applyAlignment="1">
      <alignment horizontal="center" vertical="center"/>
    </xf>
    <xf numFmtId="0" fontId="7" fillId="0" borderId="5" xfId="5" applyFont="1" applyBorder="1" applyAlignment="1">
      <alignment vertical="top" wrapText="1"/>
    </xf>
    <xf numFmtId="4" fontId="7" fillId="0" borderId="5" xfId="5" applyNumberFormat="1" applyFont="1" applyBorder="1" applyAlignment="1">
      <alignment vertical="center"/>
    </xf>
    <xf numFmtId="0" fontId="7" fillId="0" borderId="5" xfId="5" applyFont="1" applyBorder="1" applyAlignment="1">
      <alignment vertical="center" wrapText="1"/>
    </xf>
    <xf numFmtId="0" fontId="9" fillId="0" borderId="5" xfId="5" applyFont="1" applyBorder="1" applyAlignment="1">
      <alignment vertical="center" wrapText="1"/>
    </xf>
    <xf numFmtId="0" fontId="10" fillId="0" borderId="5" xfId="5" applyFont="1" applyBorder="1" applyAlignment="1">
      <alignment horizontal="left" vertical="center"/>
    </xf>
    <xf numFmtId="4" fontId="6" fillId="0" borderId="5" xfId="5" applyNumberFormat="1" applyFont="1" applyBorder="1" applyAlignment="1">
      <alignment vertical="center"/>
    </xf>
    <xf numFmtId="0" fontId="7" fillId="0" borderId="5" xfId="5" applyFont="1" applyBorder="1" applyAlignment="1">
      <alignment horizontal="left" vertical="center"/>
    </xf>
    <xf numFmtId="0" fontId="7" fillId="0" borderId="5" xfId="5" applyFont="1" applyBorder="1" applyAlignment="1">
      <alignment horizontal="left" vertical="center" wrapText="1"/>
    </xf>
    <xf numFmtId="0" fontId="7" fillId="2" borderId="5" xfId="5" applyFont="1" applyFill="1" applyBorder="1" applyAlignment="1">
      <alignment horizontal="left" vertical="center" wrapText="1"/>
    </xf>
    <xf numFmtId="164" fontId="7" fillId="0" borderId="5" xfId="5" applyNumberFormat="1" applyFont="1" applyBorder="1" applyAlignment="1">
      <alignment horizontal="center" vertical="center"/>
    </xf>
    <xf numFmtId="0" fontId="7" fillId="2" borderId="5" xfId="5" applyFont="1" applyFill="1" applyBorder="1" applyAlignment="1">
      <alignment horizontal="center" vertical="center"/>
    </xf>
    <xf numFmtId="2" fontId="7" fillId="0" borderId="4" xfId="5" applyNumberFormat="1" applyFont="1" applyBorder="1" applyAlignment="1">
      <alignment horizontal="center" vertical="center"/>
    </xf>
    <xf numFmtId="0" fontId="7" fillId="0" borderId="5" xfId="5" applyFont="1" applyBorder="1" applyAlignment="1">
      <alignment vertical="center"/>
    </xf>
    <xf numFmtId="2" fontId="7" fillId="0" borderId="4" xfId="5" applyNumberFormat="1" applyFont="1" applyBorder="1" applyAlignment="1">
      <alignment horizontal="center"/>
    </xf>
    <xf numFmtId="0" fontId="7" fillId="0" borderId="5" xfId="5" applyFont="1" applyBorder="1" applyAlignment="1">
      <alignment horizontal="center"/>
    </xf>
    <xf numFmtId="0" fontId="7" fillId="0" borderId="5" xfId="5" applyFont="1" applyBorder="1"/>
    <xf numFmtId="0" fontId="7" fillId="0" borderId="5" xfId="5" quotePrefix="1" applyFont="1" applyBorder="1" applyAlignment="1">
      <alignment vertical="center" wrapText="1"/>
    </xf>
    <xf numFmtId="0" fontId="7" fillId="0" borderId="4" xfId="5" applyFont="1" applyBorder="1" applyAlignment="1">
      <alignment horizontal="center"/>
    </xf>
    <xf numFmtId="0" fontId="10" fillId="0" borderId="5" xfId="5" applyFont="1" applyBorder="1" applyAlignment="1">
      <alignment vertical="center" wrapText="1"/>
    </xf>
    <xf numFmtId="0" fontId="11" fillId="0" borderId="5" xfId="5" applyFont="1" applyBorder="1" applyAlignment="1">
      <alignment vertical="center"/>
    </xf>
    <xf numFmtId="165" fontId="7" fillId="0" borderId="4" xfId="5" applyNumberFormat="1" applyFont="1" applyBorder="1" applyAlignment="1">
      <alignment horizontal="center"/>
    </xf>
    <xf numFmtId="4" fontId="7" fillId="0" borderId="5" xfId="5" applyNumberFormat="1" applyFont="1" applyBorder="1"/>
    <xf numFmtId="43" fontId="7" fillId="0" borderId="6" xfId="3" applyFont="1" applyBorder="1" applyAlignment="1">
      <alignment horizontal="center"/>
    </xf>
    <xf numFmtId="165" fontId="7" fillId="0" borderId="4" xfId="5" applyNumberFormat="1" applyFont="1" applyBorder="1" applyAlignment="1">
      <alignment horizontal="center" vertical="center"/>
    </xf>
    <xf numFmtId="0" fontId="7" fillId="2" borderId="5" xfId="5" applyFont="1" applyFill="1" applyBorder="1" applyAlignment="1">
      <alignment vertical="center"/>
    </xf>
    <xf numFmtId="4" fontId="7" fillId="2" borderId="5" xfId="5" applyNumberFormat="1" applyFont="1" applyFill="1" applyBorder="1" applyAlignment="1">
      <alignment horizontal="center" vertical="center"/>
    </xf>
    <xf numFmtId="0" fontId="12" fillId="0" borderId="5" xfId="5" applyFont="1" applyBorder="1" applyAlignment="1">
      <alignment vertical="center"/>
    </xf>
    <xf numFmtId="4" fontId="7" fillId="3" borderId="5" xfId="5" applyNumberFormat="1" applyFont="1" applyFill="1" applyBorder="1" applyAlignment="1">
      <alignment horizontal="center" vertical="center" wrapText="1"/>
    </xf>
    <xf numFmtId="0" fontId="7" fillId="0" borderId="5" xfId="0" applyFont="1" applyBorder="1" applyAlignment="1">
      <alignment horizontal="center" vertical="center"/>
    </xf>
    <xf numFmtId="43" fontId="7" fillId="0" borderId="6" xfId="3" applyFont="1" applyFill="1" applyBorder="1" applyAlignment="1">
      <alignment horizontal="center"/>
    </xf>
    <xf numFmtId="4" fontId="7" fillId="0" borderId="5" xfId="5" applyNumberFormat="1" applyFont="1" applyBorder="1" applyAlignment="1">
      <alignment vertical="top"/>
    </xf>
    <xf numFmtId="43" fontId="6" fillId="0" borderId="6" xfId="3" applyFont="1" applyFill="1" applyBorder="1" applyAlignment="1">
      <alignment horizontal="center" vertical="top"/>
    </xf>
    <xf numFmtId="0" fontId="7" fillId="0" borderId="7" xfId="5" applyFont="1" applyBorder="1" applyAlignment="1">
      <alignment horizontal="center"/>
    </xf>
    <xf numFmtId="0" fontId="6" fillId="0" borderId="8" xfId="5" applyFont="1" applyBorder="1"/>
    <xf numFmtId="0" fontId="7" fillId="0" borderId="8" xfId="5" applyFont="1" applyBorder="1"/>
    <xf numFmtId="4" fontId="7" fillId="0" borderId="8" xfId="5" applyNumberFormat="1" applyFont="1" applyBorder="1"/>
    <xf numFmtId="0" fontId="16" fillId="0" borderId="0" xfId="5" applyFont="1" applyAlignment="1">
      <alignment horizontal="center"/>
    </xf>
    <xf numFmtId="0" fontId="16" fillId="0" borderId="0" xfId="5" applyFont="1"/>
    <xf numFmtId="4" fontId="16" fillId="0" borderId="0" xfId="5" applyNumberFormat="1" applyFont="1"/>
    <xf numFmtId="43" fontId="15" fillId="0" borderId="0" xfId="3" applyFont="1" applyAlignment="1">
      <alignment horizontal="center"/>
    </xf>
    <xf numFmtId="0" fontId="7" fillId="0" borderId="0" xfId="1" applyFont="1"/>
    <xf numFmtId="0" fontId="15" fillId="0" borderId="0" xfId="0" applyFont="1"/>
    <xf numFmtId="0" fontId="14" fillId="0" borderId="5" xfId="5" applyFont="1" applyBorder="1" applyAlignment="1">
      <alignment vertical="center"/>
    </xf>
    <xf numFmtId="0" fontId="14" fillId="0" borderId="5" xfId="5" applyFont="1" applyBorder="1" applyAlignment="1">
      <alignment horizontal="center" vertical="center"/>
    </xf>
    <xf numFmtId="4" fontId="14" fillId="0" borderId="5" xfId="5" applyNumberFormat="1" applyFont="1" applyBorder="1" applyAlignment="1">
      <alignment horizontal="center" vertical="center"/>
    </xf>
    <xf numFmtId="43" fontId="17" fillId="0" borderId="5" xfId="3" applyFont="1" applyFill="1" applyBorder="1" applyAlignment="1">
      <alignment horizontal="center" vertical="center"/>
    </xf>
    <xf numFmtId="43" fontId="14" fillId="0" borderId="6" xfId="3" applyFont="1" applyFill="1" applyBorder="1" applyAlignment="1">
      <alignment horizontal="center" vertical="center"/>
    </xf>
    <xf numFmtId="43" fontId="16" fillId="0" borderId="0" xfId="5" applyNumberFormat="1" applyFont="1"/>
    <xf numFmtId="0" fontId="7" fillId="0" borderId="9" xfId="5" applyFont="1" applyBorder="1" applyAlignment="1">
      <alignment horizontal="center"/>
    </xf>
    <xf numFmtId="0" fontId="7" fillId="0" borderId="10" xfId="5" applyFont="1" applyBorder="1"/>
    <xf numFmtId="4" fontId="7" fillId="0" borderId="10" xfId="5" applyNumberFormat="1" applyFont="1" applyBorder="1"/>
    <xf numFmtId="43" fontId="3" fillId="0" borderId="10" xfId="3" applyFont="1" applyBorder="1"/>
    <xf numFmtId="4" fontId="0" fillId="0" borderId="0" xfId="0" applyNumberFormat="1"/>
    <xf numFmtId="43" fontId="0" fillId="0" borderId="0" xfId="0" applyNumberFormat="1"/>
    <xf numFmtId="0" fontId="20" fillId="0" borderId="0" xfId="0" applyFont="1"/>
    <xf numFmtId="0" fontId="14" fillId="0" borderId="4" xfId="5" applyFont="1" applyBorder="1" applyAlignment="1">
      <alignment horizontal="center" vertical="center"/>
    </xf>
    <xf numFmtId="0" fontId="22" fillId="0" borderId="0" xfId="0" applyFont="1"/>
    <xf numFmtId="43" fontId="16" fillId="0" borderId="6" xfId="3" applyFont="1" applyFill="1" applyBorder="1" applyAlignment="1">
      <alignment horizontal="center" vertical="center"/>
    </xf>
    <xf numFmtId="43" fontId="13" fillId="0" borderId="6" xfId="3" applyFont="1" applyFill="1" applyBorder="1" applyAlignment="1">
      <alignment horizontal="center" vertical="center"/>
    </xf>
    <xf numFmtId="0" fontId="16" fillId="0" borderId="4" xfId="5" applyFont="1" applyBorder="1" applyAlignment="1">
      <alignment horizontal="center" vertical="center"/>
    </xf>
    <xf numFmtId="0" fontId="16" fillId="0" borderId="5" xfId="5" applyFont="1" applyBorder="1" applyAlignment="1">
      <alignment wrapText="1"/>
    </xf>
    <xf numFmtId="0" fontId="16" fillId="0" borderId="5" xfId="5" applyFont="1" applyBorder="1" applyAlignment="1">
      <alignment horizontal="center" vertical="center"/>
    </xf>
    <xf numFmtId="4" fontId="16" fillId="0" borderId="5" xfId="5" applyNumberFormat="1" applyFont="1" applyBorder="1" applyAlignment="1">
      <alignment horizontal="center" vertical="center"/>
    </xf>
    <xf numFmtId="43" fontId="16" fillId="0" borderId="5" xfId="3" applyFont="1" applyBorder="1" applyAlignment="1">
      <alignment horizontal="center" vertical="center"/>
    </xf>
    <xf numFmtId="43" fontId="16" fillId="0" borderId="6" xfId="3" applyFont="1" applyBorder="1" applyAlignment="1">
      <alignment horizontal="center" vertical="center"/>
    </xf>
    <xf numFmtId="0" fontId="16" fillId="0" borderId="5" xfId="5" applyFont="1" applyBorder="1" applyAlignment="1">
      <alignment vertical="center" wrapText="1"/>
    </xf>
    <xf numFmtId="4" fontId="16" fillId="0" borderId="5" xfId="5" applyNumberFormat="1" applyFont="1" applyBorder="1" applyAlignment="1">
      <alignment vertical="center"/>
    </xf>
    <xf numFmtId="43" fontId="1" fillId="0" borderId="5" xfId="3" applyFont="1" applyBorder="1" applyAlignment="1">
      <alignment horizontal="center" vertical="center"/>
    </xf>
    <xf numFmtId="0" fontId="25" fillId="0" borderId="5" xfId="5" applyFont="1" applyBorder="1" applyAlignment="1">
      <alignment vertical="center" wrapText="1"/>
    </xf>
    <xf numFmtId="43" fontId="16" fillId="0" borderId="5" xfId="3" applyFont="1" applyBorder="1" applyAlignment="1">
      <alignment vertical="center"/>
    </xf>
    <xf numFmtId="0" fontId="26" fillId="0" borderId="5" xfId="5" applyFont="1" applyBorder="1" applyAlignment="1">
      <alignment horizontal="left" vertical="center"/>
    </xf>
    <xf numFmtId="4" fontId="13" fillId="0" borderId="5" xfId="5" applyNumberFormat="1" applyFont="1" applyBorder="1" applyAlignment="1">
      <alignment vertical="center"/>
    </xf>
    <xf numFmtId="43" fontId="13" fillId="0" borderId="5" xfId="3" applyFont="1" applyBorder="1" applyAlignment="1">
      <alignment horizontal="center" vertical="center"/>
    </xf>
    <xf numFmtId="0" fontId="16" fillId="0" borderId="5" xfId="5" applyFont="1" applyBorder="1" applyAlignment="1">
      <alignment horizontal="left" vertical="center" wrapText="1"/>
    </xf>
    <xf numFmtId="0" fontId="16" fillId="2" borderId="5" xfId="5" applyFont="1" applyFill="1" applyBorder="1" applyAlignment="1">
      <alignment horizontal="left" vertical="center" wrapText="1"/>
    </xf>
    <xf numFmtId="164" fontId="16" fillId="0" borderId="5" xfId="5" applyNumberFormat="1" applyFont="1" applyBorder="1" applyAlignment="1">
      <alignment horizontal="center" vertical="center"/>
    </xf>
    <xf numFmtId="0" fontId="16" fillId="2" borderId="5" xfId="5" applyFont="1" applyFill="1" applyBorder="1" applyAlignment="1">
      <alignment horizontal="center" vertical="center"/>
    </xf>
    <xf numFmtId="43" fontId="16" fillId="2" borderId="5" xfId="3" applyFont="1" applyFill="1" applyBorder="1" applyAlignment="1">
      <alignment horizontal="center" vertical="center"/>
    </xf>
    <xf numFmtId="2" fontId="16" fillId="0" borderId="4" xfId="5" applyNumberFormat="1" applyFont="1" applyBorder="1" applyAlignment="1">
      <alignment horizontal="center" vertical="center"/>
    </xf>
    <xf numFmtId="0" fontId="16" fillId="0" borderId="5" xfId="5" applyFont="1" applyBorder="1" applyAlignment="1">
      <alignment vertical="center"/>
    </xf>
    <xf numFmtId="43" fontId="22" fillId="0" borderId="0" xfId="0" applyNumberFormat="1" applyFont="1"/>
    <xf numFmtId="2" fontId="16" fillId="0" borderId="4" xfId="5" applyNumberFormat="1" applyFont="1" applyBorder="1" applyAlignment="1">
      <alignment horizontal="center"/>
    </xf>
    <xf numFmtId="0" fontId="16" fillId="0" borderId="5" xfId="5" applyFont="1" applyBorder="1" applyAlignment="1">
      <alignment horizontal="center"/>
    </xf>
    <xf numFmtId="43" fontId="1" fillId="0" borderId="5" xfId="3" applyFont="1" applyFill="1" applyBorder="1" applyAlignment="1">
      <alignment vertical="center"/>
    </xf>
    <xf numFmtId="165" fontId="16" fillId="0" borderId="4" xfId="5" applyNumberFormat="1" applyFont="1" applyBorder="1" applyAlignment="1">
      <alignment horizontal="center"/>
    </xf>
    <xf numFmtId="0" fontId="27" fillId="0" borderId="5" xfId="5" applyFont="1" applyBorder="1" applyAlignment="1">
      <alignment vertical="center"/>
    </xf>
    <xf numFmtId="0" fontId="16" fillId="0" borderId="5" xfId="5" applyFont="1" applyBorder="1"/>
    <xf numFmtId="4" fontId="16" fillId="0" borderId="5" xfId="5" applyNumberFormat="1" applyFont="1" applyBorder="1"/>
    <xf numFmtId="43" fontId="1" fillId="0" borderId="5" xfId="3" applyFont="1" applyBorder="1"/>
    <xf numFmtId="43" fontId="16" fillId="0" borderId="6" xfId="3" applyFont="1" applyBorder="1" applyAlignment="1">
      <alignment horizontal="center"/>
    </xf>
    <xf numFmtId="165" fontId="16" fillId="0" borderId="4" xfId="5" applyNumberFormat="1" applyFont="1" applyBorder="1" applyAlignment="1">
      <alignment horizontal="center" vertical="center"/>
    </xf>
    <xf numFmtId="43" fontId="16" fillId="0" borderId="6" xfId="3" applyFont="1" applyFill="1" applyBorder="1" applyAlignment="1">
      <alignment horizontal="center"/>
    </xf>
    <xf numFmtId="0" fontId="16" fillId="0" borderId="4" xfId="5" applyFont="1" applyBorder="1" applyAlignment="1">
      <alignment horizontal="center"/>
    </xf>
    <xf numFmtId="4" fontId="16" fillId="3" borderId="5" xfId="5" applyNumberFormat="1" applyFont="1" applyFill="1" applyBorder="1" applyAlignment="1">
      <alignment horizontal="center" vertical="center" wrapText="1"/>
    </xf>
    <xf numFmtId="0" fontId="16" fillId="0" borderId="5" xfId="5" applyFont="1" applyBorder="1" applyAlignment="1">
      <alignment vertical="top" wrapText="1"/>
    </xf>
    <xf numFmtId="43" fontId="1" fillId="3" borderId="5" xfId="3" applyFont="1" applyFill="1" applyBorder="1" applyAlignment="1">
      <alignment horizontal="center" vertical="center" wrapText="1"/>
    </xf>
    <xf numFmtId="4" fontId="16" fillId="0" borderId="5" xfId="5" applyNumberFormat="1" applyFont="1" applyBorder="1" applyAlignment="1">
      <alignment vertical="top"/>
    </xf>
    <xf numFmtId="43" fontId="1" fillId="0" borderId="5" xfId="3" applyFont="1" applyFill="1" applyBorder="1" applyAlignment="1">
      <alignment vertical="top"/>
    </xf>
    <xf numFmtId="43" fontId="13" fillId="0" borderId="6" xfId="3" applyFont="1" applyFill="1" applyBorder="1" applyAlignment="1">
      <alignment horizontal="center" vertical="top"/>
    </xf>
    <xf numFmtId="43" fontId="28" fillId="0" borderId="5" xfId="3" applyFont="1" applyBorder="1"/>
    <xf numFmtId="0" fontId="16" fillId="0" borderId="7" xfId="5" applyFont="1" applyBorder="1" applyAlignment="1">
      <alignment horizontal="center"/>
    </xf>
    <xf numFmtId="0" fontId="13" fillId="0" borderId="8" xfId="5" applyFont="1" applyBorder="1"/>
    <xf numFmtId="0" fontId="16" fillId="0" borderId="8" xfId="5" applyFont="1" applyBorder="1"/>
    <xf numFmtId="4" fontId="16" fillId="0" borderId="8" xfId="5" applyNumberFormat="1" applyFont="1" applyBorder="1"/>
    <xf numFmtId="43" fontId="28" fillId="0" borderId="8" xfId="3" applyFont="1" applyBorder="1"/>
    <xf numFmtId="43" fontId="28" fillId="0" borderId="0" xfId="3" applyFont="1"/>
    <xf numFmtId="43" fontId="29" fillId="0" borderId="0" xfId="3" applyFont="1" applyAlignment="1">
      <alignment horizontal="center"/>
    </xf>
    <xf numFmtId="0" fontId="16" fillId="0" borderId="0" xfId="1" applyFont="1"/>
    <xf numFmtId="0" fontId="29" fillId="0" borderId="0" xfId="0" applyFont="1"/>
    <xf numFmtId="0" fontId="22" fillId="0" borderId="0" xfId="0" applyFont="1" applyAlignment="1">
      <alignment vertical="top"/>
    </xf>
    <xf numFmtId="43" fontId="31" fillId="0" borderId="6" xfId="3" applyFont="1" applyFill="1" applyBorder="1" applyAlignment="1">
      <alignment horizontal="center" vertical="top"/>
    </xf>
    <xf numFmtId="0" fontId="32" fillId="0" borderId="0" xfId="0" applyFont="1" applyAlignment="1">
      <alignment vertical="top"/>
    </xf>
    <xf numFmtId="0" fontId="33" fillId="0" borderId="4" xfId="5" applyFont="1" applyBorder="1" applyAlignment="1">
      <alignment horizontal="center" vertical="top"/>
    </xf>
    <xf numFmtId="0" fontId="33" fillId="0" borderId="5" xfId="5" applyFont="1" applyBorder="1" applyAlignment="1">
      <alignment vertical="top"/>
    </xf>
    <xf numFmtId="0" fontId="33" fillId="0" borderId="5" xfId="5" applyFont="1" applyBorder="1" applyAlignment="1">
      <alignment horizontal="center" vertical="top"/>
    </xf>
    <xf numFmtId="4" fontId="33" fillId="0" borderId="5" xfId="5" applyNumberFormat="1" applyFont="1" applyBorder="1" applyAlignment="1">
      <alignment horizontal="center" vertical="top"/>
    </xf>
    <xf numFmtId="43" fontId="33" fillId="0" borderId="5" xfId="3" applyFont="1" applyFill="1" applyBorder="1" applyAlignment="1">
      <alignment horizontal="center" vertical="top"/>
    </xf>
    <xf numFmtId="43" fontId="33" fillId="0" borderId="6" xfId="3" applyFont="1" applyFill="1" applyBorder="1" applyAlignment="1">
      <alignment horizontal="center" vertical="top"/>
    </xf>
    <xf numFmtId="0" fontId="34" fillId="0" borderId="0" xfId="0" applyFont="1" applyAlignment="1">
      <alignment vertical="top"/>
    </xf>
    <xf numFmtId="0" fontId="35" fillId="0" borderId="0" xfId="0" applyFont="1"/>
    <xf numFmtId="0" fontId="31" fillId="0" borderId="5" xfId="0" applyFont="1" applyBorder="1" applyAlignment="1">
      <alignment horizontal="left" vertical="top" wrapText="1"/>
    </xf>
    <xf numFmtId="167" fontId="31" fillId="0" borderId="5" xfId="2" applyNumberFormat="1" applyFont="1" applyFill="1" applyBorder="1" applyAlignment="1">
      <alignment horizontal="left" vertical="top"/>
    </xf>
    <xf numFmtId="166" fontId="31" fillId="0" borderId="5" xfId="6" applyNumberFormat="1" applyFont="1" applyBorder="1" applyAlignment="1">
      <alignment horizontal="left" vertical="top"/>
    </xf>
    <xf numFmtId="0" fontId="31" fillId="0" borderId="5" xfId="0" applyFont="1" applyBorder="1" applyAlignment="1">
      <alignment horizontal="left" vertical="top"/>
    </xf>
    <xf numFmtId="166" fontId="31" fillId="0" borderId="5" xfId="0" applyNumberFormat="1" applyFont="1" applyBorder="1" applyAlignment="1">
      <alignment horizontal="left" vertical="top"/>
    </xf>
    <xf numFmtId="0" fontId="35" fillId="0" borderId="5" xfId="0" applyFont="1" applyBorder="1"/>
    <xf numFmtId="43" fontId="31" fillId="0" borderId="5" xfId="6" applyFont="1" applyFill="1" applyBorder="1" applyAlignment="1">
      <alignment horizontal="left" vertical="top"/>
    </xf>
    <xf numFmtId="168" fontId="31" fillId="0" borderId="5" xfId="6" applyNumberFormat="1" applyFont="1" applyFill="1" applyBorder="1" applyAlignment="1">
      <alignment horizontal="left" vertical="top" wrapText="1"/>
    </xf>
    <xf numFmtId="168" fontId="30" fillId="0" borderId="5" xfId="6" applyNumberFormat="1" applyFont="1" applyFill="1" applyBorder="1" applyAlignment="1">
      <alignment horizontal="left" vertical="top"/>
    </xf>
    <xf numFmtId="43" fontId="31" fillId="0" borderId="5" xfId="0" applyNumberFormat="1" applyFont="1" applyBorder="1" applyAlignment="1">
      <alignment horizontal="left" vertical="top"/>
    </xf>
    <xf numFmtId="0" fontId="36" fillId="0" borderId="5" xfId="5" applyFont="1" applyBorder="1" applyAlignment="1">
      <alignment vertical="center" wrapText="1"/>
    </xf>
    <xf numFmtId="43" fontId="39" fillId="0" borderId="6" xfId="3" applyFont="1" applyFill="1" applyBorder="1" applyAlignment="1">
      <alignment horizontal="center" vertical="center"/>
    </xf>
    <xf numFmtId="0" fontId="36" fillId="0" borderId="4" xfId="5" applyFont="1" applyBorder="1" applyAlignment="1">
      <alignment horizontal="center" vertical="center"/>
    </xf>
    <xf numFmtId="0" fontId="33" fillId="0" borderId="5" xfId="5" applyFont="1" applyBorder="1" applyAlignment="1">
      <alignment vertical="center"/>
    </xf>
    <xf numFmtId="0" fontId="33" fillId="0" borderId="5" xfId="5" applyFont="1" applyBorder="1" applyAlignment="1">
      <alignment horizontal="center" vertical="center"/>
    </xf>
    <xf numFmtId="4" fontId="33" fillId="0" borderId="5" xfId="5" applyNumberFormat="1" applyFont="1" applyBorder="1" applyAlignment="1">
      <alignment horizontal="center" vertical="center"/>
    </xf>
    <xf numFmtId="43" fontId="33" fillId="0" borderId="5" xfId="3" applyFont="1" applyFill="1" applyBorder="1" applyAlignment="1">
      <alignment horizontal="center" vertical="center"/>
    </xf>
    <xf numFmtId="43" fontId="33" fillId="0" borderId="6" xfId="3" applyFont="1" applyFill="1" applyBorder="1" applyAlignment="1">
      <alignment horizontal="center" vertical="center"/>
    </xf>
    <xf numFmtId="0" fontId="39" fillId="0" borderId="4" xfId="5" applyFont="1" applyBorder="1" applyAlignment="1">
      <alignment horizontal="center" vertical="center"/>
    </xf>
    <xf numFmtId="0" fontId="39" fillId="0" borderId="5" xfId="5" applyFont="1" applyBorder="1" applyAlignment="1">
      <alignment wrapText="1"/>
    </xf>
    <xf numFmtId="0" fontId="39" fillId="0" borderId="5" xfId="5" applyFont="1" applyBorder="1" applyAlignment="1">
      <alignment horizontal="center" vertical="center"/>
    </xf>
    <xf numFmtId="4" fontId="39" fillId="0" borderId="5" xfId="5" applyNumberFormat="1" applyFont="1" applyBorder="1" applyAlignment="1">
      <alignment horizontal="center" vertical="center"/>
    </xf>
    <xf numFmtId="43" fontId="39" fillId="0" borderId="5" xfId="3" applyFont="1" applyBorder="1" applyAlignment="1">
      <alignment horizontal="center" vertical="center"/>
    </xf>
    <xf numFmtId="43" fontId="39" fillId="0" borderId="6" xfId="3" applyFont="1" applyBorder="1" applyAlignment="1">
      <alignment horizontal="center" vertical="center"/>
    </xf>
    <xf numFmtId="0" fontId="39" fillId="0" borderId="5" xfId="5" applyFont="1" applyBorder="1" applyAlignment="1">
      <alignment vertical="center" wrapText="1"/>
    </xf>
    <xf numFmtId="4" fontId="39" fillId="0" borderId="5" xfId="5" applyNumberFormat="1" applyFont="1" applyBorder="1" applyAlignment="1">
      <alignment vertical="center"/>
    </xf>
    <xf numFmtId="43" fontId="36" fillId="0" borderId="6" xfId="3" applyFont="1" applyFill="1" applyBorder="1" applyAlignment="1">
      <alignment horizontal="center" vertical="center"/>
    </xf>
    <xf numFmtId="0" fontId="41" fillId="0" borderId="5" xfId="5" applyFont="1" applyBorder="1" applyAlignment="1">
      <alignment vertical="center" wrapText="1"/>
    </xf>
    <xf numFmtId="43" fontId="39" fillId="0" borderId="5" xfId="3" applyFont="1" applyBorder="1" applyAlignment="1">
      <alignment vertical="center"/>
    </xf>
    <xf numFmtId="0" fontId="42" fillId="0" borderId="5" xfId="5" applyFont="1" applyBorder="1" applyAlignment="1">
      <alignment horizontal="left" vertical="center"/>
    </xf>
    <xf numFmtId="4" fontId="36" fillId="0" borderId="5" xfId="5" applyNumberFormat="1" applyFont="1" applyBorder="1" applyAlignment="1">
      <alignment vertical="center"/>
    </xf>
    <xf numFmtId="43" fontId="36" fillId="0" borderId="5" xfId="3" applyFont="1" applyBorder="1" applyAlignment="1">
      <alignment horizontal="center" vertical="center"/>
    </xf>
    <xf numFmtId="0" fontId="39" fillId="0" borderId="5" xfId="5" applyFont="1" applyBorder="1" applyAlignment="1">
      <alignment horizontal="left" vertical="center" wrapText="1"/>
    </xf>
    <xf numFmtId="0" fontId="39" fillId="2" borderId="5" xfId="5" applyFont="1" applyFill="1" applyBorder="1" applyAlignment="1">
      <alignment horizontal="left" vertical="center" wrapText="1"/>
    </xf>
    <xf numFmtId="164" fontId="39" fillId="0" borderId="5" xfId="5" applyNumberFormat="1" applyFont="1" applyBorder="1" applyAlignment="1">
      <alignment horizontal="center" vertical="center"/>
    </xf>
    <xf numFmtId="0" fontId="39" fillId="2" borderId="5" xfId="5" applyFont="1" applyFill="1" applyBorder="1" applyAlignment="1">
      <alignment horizontal="center" vertical="center"/>
    </xf>
    <xf numFmtId="43" fontId="39" fillId="2" borderId="5" xfId="3" applyFont="1" applyFill="1" applyBorder="1" applyAlignment="1">
      <alignment horizontal="center" vertical="center"/>
    </xf>
    <xf numFmtId="2" fontId="39" fillId="0" borderId="4" xfId="5" applyNumberFormat="1" applyFont="1" applyBorder="1" applyAlignment="1">
      <alignment horizontal="center" vertical="center"/>
    </xf>
    <xf numFmtId="0" fontId="39" fillId="0" borderId="5" xfId="5" applyFont="1" applyBorder="1" applyAlignment="1">
      <alignment vertical="center"/>
    </xf>
    <xf numFmtId="43" fontId="35" fillId="0" borderId="0" xfId="0" applyNumberFormat="1" applyFont="1"/>
    <xf numFmtId="2" fontId="39" fillId="0" borderId="4" xfId="5" applyNumberFormat="1" applyFont="1" applyBorder="1" applyAlignment="1">
      <alignment horizontal="center"/>
    </xf>
    <xf numFmtId="0" fontId="39" fillId="0" borderId="5" xfId="5" applyFont="1" applyBorder="1" applyAlignment="1">
      <alignment horizontal="center"/>
    </xf>
    <xf numFmtId="43" fontId="39" fillId="0" borderId="5" xfId="3" applyFont="1" applyFill="1" applyBorder="1" applyAlignment="1">
      <alignment vertical="center"/>
    </xf>
    <xf numFmtId="2" fontId="39" fillId="0" borderId="5" xfId="5" applyNumberFormat="1" applyFont="1" applyBorder="1" applyAlignment="1">
      <alignment horizontal="center" vertical="center"/>
    </xf>
    <xf numFmtId="0" fontId="35" fillId="0" borderId="5" xfId="0" applyFont="1" applyBorder="1" applyAlignment="1">
      <alignment horizontal="justify" vertical="center" wrapText="1"/>
    </xf>
    <xf numFmtId="0" fontId="35" fillId="0" borderId="5" xfId="0" applyFont="1" applyBorder="1" applyAlignment="1">
      <alignment horizontal="justify" vertical="center"/>
    </xf>
    <xf numFmtId="0" fontId="39" fillId="0" borderId="5" xfId="5" applyFont="1" applyBorder="1" applyAlignment="1">
      <alignment horizontal="left" vertical="center"/>
    </xf>
    <xf numFmtId="4" fontId="39" fillId="0" borderId="5" xfId="5" applyNumberFormat="1" applyFont="1" applyBorder="1" applyAlignment="1">
      <alignment horizontal="left" vertical="center"/>
    </xf>
    <xf numFmtId="43" fontId="39" fillId="0" borderId="6" xfId="3" applyFont="1" applyFill="1" applyBorder="1" applyAlignment="1">
      <alignment horizontal="center"/>
    </xf>
    <xf numFmtId="0" fontId="39" fillId="0" borderId="4" xfId="5" applyFont="1" applyBorder="1" applyAlignment="1">
      <alignment horizontal="center"/>
    </xf>
    <xf numFmtId="0" fontId="39" fillId="0" borderId="5" xfId="5" applyFont="1" applyBorder="1"/>
    <xf numFmtId="4" fontId="39" fillId="0" borderId="5" xfId="5" applyNumberFormat="1" applyFont="1" applyBorder="1"/>
    <xf numFmtId="43" fontId="39" fillId="0" borderId="5" xfId="3" applyFont="1" applyBorder="1"/>
    <xf numFmtId="43" fontId="39" fillId="0" borderId="6" xfId="3" applyFont="1" applyBorder="1" applyAlignment="1">
      <alignment horizontal="center"/>
    </xf>
    <xf numFmtId="43" fontId="35" fillId="0" borderId="5" xfId="3" applyFont="1" applyBorder="1"/>
    <xf numFmtId="0" fontId="39" fillId="0" borderId="7" xfId="5" applyFont="1" applyBorder="1" applyAlignment="1">
      <alignment horizontal="center"/>
    </xf>
    <xf numFmtId="0" fontId="36" fillId="0" borderId="8" xfId="5" applyFont="1" applyBorder="1"/>
    <xf numFmtId="0" fontId="39" fillId="0" borderId="8" xfId="5" applyFont="1" applyBorder="1"/>
    <xf numFmtId="4" fontId="39" fillId="0" borderId="8" xfId="5" applyNumberFormat="1" applyFont="1" applyBorder="1"/>
    <xf numFmtId="43" fontId="35" fillId="0" borderId="8" xfId="3" applyFont="1" applyBorder="1"/>
    <xf numFmtId="43" fontId="36" fillId="0" borderId="6" xfId="3" applyFont="1" applyFill="1" applyBorder="1" applyAlignment="1">
      <alignment horizontal="center" vertical="top"/>
    </xf>
    <xf numFmtId="0" fontId="31" fillId="0" borderId="0" xfId="5" applyFont="1" applyAlignment="1">
      <alignment horizontal="center"/>
    </xf>
    <xf numFmtId="0" fontId="31" fillId="0" borderId="0" xfId="5" applyFont="1"/>
    <xf numFmtId="4" fontId="31" fillId="0" borderId="0" xfId="5" applyNumberFormat="1" applyFont="1"/>
    <xf numFmtId="43" fontId="35" fillId="0" borderId="0" xfId="3" applyFont="1"/>
    <xf numFmtId="43" fontId="35" fillId="0" borderId="0" xfId="3" applyFont="1" applyAlignment="1">
      <alignment horizontal="center"/>
    </xf>
    <xf numFmtId="0" fontId="0" fillId="0" borderId="0" xfId="0" applyAlignment="1">
      <alignment vertical="top" wrapText="1"/>
    </xf>
    <xf numFmtId="0" fontId="44" fillId="0" borderId="17" xfId="0" applyFont="1" applyBorder="1" applyAlignment="1">
      <alignment horizontal="center" vertical="top" wrapText="1"/>
    </xf>
    <xf numFmtId="0" fontId="44" fillId="0" borderId="18" xfId="0" applyFont="1" applyBorder="1" applyAlignment="1">
      <alignment horizontal="center" vertical="top" wrapText="1"/>
    </xf>
    <xf numFmtId="0" fontId="45" fillId="0" borderId="17" xfId="0" applyFont="1" applyBorder="1" applyAlignment="1">
      <alignment horizontal="center" vertical="top" wrapText="1"/>
    </xf>
    <xf numFmtId="0" fontId="45" fillId="0" borderId="18" xfId="0" applyFont="1" applyBorder="1" applyAlignment="1">
      <alignment vertical="top" wrapText="1"/>
    </xf>
    <xf numFmtId="0" fontId="45" fillId="0" borderId="18" xfId="0" applyFont="1" applyBorder="1" applyAlignment="1">
      <alignment horizontal="center" vertical="top" wrapText="1"/>
    </xf>
    <xf numFmtId="0" fontId="45" fillId="4" borderId="18" xfId="0" applyFont="1" applyFill="1" applyBorder="1" applyAlignment="1">
      <alignment vertical="top" wrapText="1"/>
    </xf>
    <xf numFmtId="0" fontId="44" fillId="6" borderId="17" xfId="0" applyFont="1" applyFill="1" applyBorder="1" applyAlignment="1">
      <alignment horizontal="center" vertical="top" wrapText="1"/>
    </xf>
    <xf numFmtId="0" fontId="44" fillId="6" borderId="19" xfId="0" applyFont="1" applyFill="1" applyBorder="1" applyAlignment="1">
      <alignment vertical="top" wrapText="1"/>
    </xf>
    <xf numFmtId="0" fontId="44" fillId="6" borderId="18" xfId="0" applyFont="1" applyFill="1" applyBorder="1" applyAlignment="1">
      <alignment vertical="top" wrapText="1"/>
    </xf>
    <xf numFmtId="0" fontId="45" fillId="6" borderId="18" xfId="0" applyFont="1" applyFill="1" applyBorder="1" applyAlignment="1">
      <alignment horizontal="center" vertical="top" wrapText="1"/>
    </xf>
    <xf numFmtId="0" fontId="45" fillId="0" borderId="20" xfId="0" applyFont="1" applyBorder="1" applyAlignment="1">
      <alignment horizontal="center" vertical="top" wrapText="1"/>
    </xf>
    <xf numFmtId="0" fontId="45" fillId="0" borderId="21" xfId="0" applyFont="1" applyBorder="1" applyAlignment="1">
      <alignment vertical="top" wrapText="1"/>
    </xf>
    <xf numFmtId="0" fontId="45" fillId="0" borderId="21" xfId="0" applyFont="1" applyBorder="1" applyAlignment="1">
      <alignment horizontal="center" vertical="top" wrapText="1"/>
    </xf>
    <xf numFmtId="0" fontId="45" fillId="4" borderId="21" xfId="0" applyFont="1" applyFill="1" applyBorder="1" applyAlignment="1">
      <alignment vertical="top" wrapText="1"/>
    </xf>
    <xf numFmtId="0" fontId="45" fillId="0" borderId="22" xfId="0" applyFont="1" applyBorder="1" applyAlignment="1">
      <alignment horizontal="right" vertical="top" wrapText="1"/>
    </xf>
    <xf numFmtId="0" fontId="45" fillId="0" borderId="23" xfId="0" applyFont="1" applyBorder="1" applyAlignment="1">
      <alignment vertical="top" wrapText="1"/>
    </xf>
    <xf numFmtId="0" fontId="45" fillId="0" borderId="23" xfId="0" applyFont="1" applyBorder="1" applyAlignment="1">
      <alignment horizontal="right" vertical="top" wrapText="1"/>
    </xf>
    <xf numFmtId="0" fontId="45" fillId="4" borderId="23" xfId="0" applyFont="1" applyFill="1" applyBorder="1" applyAlignment="1">
      <alignment vertical="top" wrapText="1"/>
    </xf>
    <xf numFmtId="0" fontId="45" fillId="6" borderId="18" xfId="0" applyFont="1" applyFill="1" applyBorder="1" applyAlignment="1">
      <alignment vertical="top" wrapText="1"/>
    </xf>
    <xf numFmtId="0" fontId="45" fillId="7" borderId="18" xfId="0" applyFont="1" applyFill="1" applyBorder="1" applyAlignment="1">
      <alignment vertical="top" wrapText="1"/>
    </xf>
    <xf numFmtId="0" fontId="29" fillId="8" borderId="0" xfId="0" applyFont="1" applyFill="1"/>
    <xf numFmtId="0" fontId="48" fillId="0" borderId="0" xfId="0" applyFont="1"/>
    <xf numFmtId="0" fontId="49" fillId="0" borderId="0" xfId="0" applyFont="1"/>
    <xf numFmtId="0" fontId="50" fillId="0" borderId="0" xfId="0" applyFont="1"/>
    <xf numFmtId="0" fontId="51" fillId="0" borderId="0" xfId="0" applyFont="1"/>
    <xf numFmtId="0" fontId="48" fillId="0" borderId="0" xfId="0" applyFont="1" applyAlignment="1">
      <alignment wrapText="1"/>
    </xf>
    <xf numFmtId="0" fontId="52" fillId="8" borderId="5" xfId="5" applyFont="1" applyFill="1" applyBorder="1" applyAlignment="1">
      <alignment vertical="center" wrapText="1"/>
    </xf>
    <xf numFmtId="43" fontId="52" fillId="8" borderId="6" xfId="3" applyFont="1" applyFill="1" applyBorder="1" applyAlignment="1">
      <alignment horizontal="center" vertical="center"/>
    </xf>
    <xf numFmtId="0" fontId="53" fillId="8" borderId="5" xfId="5" applyFont="1" applyFill="1" applyBorder="1" applyAlignment="1">
      <alignment vertical="center"/>
    </xf>
    <xf numFmtId="0" fontId="53" fillId="8" borderId="4" xfId="5" applyFont="1" applyFill="1" applyBorder="1" applyAlignment="1">
      <alignment vertical="center"/>
    </xf>
    <xf numFmtId="43" fontId="16" fillId="0" borderId="5" xfId="3" applyFont="1" applyBorder="1" applyAlignment="1">
      <alignment horizontal="center"/>
    </xf>
    <xf numFmtId="0" fontId="13" fillId="0" borderId="5" xfId="5" applyFont="1" applyBorder="1"/>
    <xf numFmtId="43" fontId="13" fillId="0" borderId="5" xfId="3" applyFont="1" applyFill="1" applyBorder="1" applyAlignment="1">
      <alignment horizontal="center" vertical="top"/>
    </xf>
    <xf numFmtId="0" fontId="54" fillId="0" borderId="0" xfId="0" applyFont="1" applyAlignment="1">
      <alignment horizontal="left" vertical="top"/>
    </xf>
    <xf numFmtId="0" fontId="56" fillId="0" borderId="28" xfId="0" applyFont="1" applyBorder="1" applyAlignment="1">
      <alignment horizontal="left" vertical="top" wrapText="1"/>
    </xf>
    <xf numFmtId="0" fontId="54" fillId="0" borderId="28" xfId="0" applyFont="1" applyBorder="1" applyAlignment="1">
      <alignment horizontal="left" wrapText="1"/>
    </xf>
    <xf numFmtId="0" fontId="58" fillId="0" borderId="28" xfId="0" applyFont="1" applyBorder="1" applyAlignment="1">
      <alignment horizontal="left" vertical="top" wrapText="1"/>
    </xf>
    <xf numFmtId="0" fontId="54" fillId="0" borderId="28" xfId="0" applyFont="1" applyBorder="1" applyAlignment="1">
      <alignment horizontal="center" vertical="center" wrapText="1"/>
    </xf>
    <xf numFmtId="0" fontId="58" fillId="0" borderId="28" xfId="0" applyFont="1" applyBorder="1" applyAlignment="1">
      <alignment horizontal="center" vertical="center" wrapText="1"/>
    </xf>
    <xf numFmtId="0" fontId="54" fillId="9" borderId="28" xfId="0" applyFont="1" applyFill="1" applyBorder="1" applyAlignment="1">
      <alignment horizontal="left" wrapText="1"/>
    </xf>
    <xf numFmtId="0" fontId="58" fillId="9" borderId="28" xfId="0" applyFont="1" applyFill="1" applyBorder="1" applyAlignment="1">
      <alignment horizontal="left" vertical="top" wrapText="1"/>
    </xf>
    <xf numFmtId="0" fontId="54" fillId="0" borderId="0" xfId="0" applyFont="1" applyAlignment="1">
      <alignment vertical="top" wrapText="1"/>
    </xf>
    <xf numFmtId="0" fontId="58" fillId="0" borderId="34" xfId="0" applyFont="1" applyBorder="1" applyAlignment="1">
      <alignment horizontal="left" vertical="top" wrapText="1"/>
    </xf>
    <xf numFmtId="1" fontId="60" fillId="0" borderId="34" xfId="0" applyNumberFormat="1" applyFont="1" applyBorder="1" applyAlignment="1">
      <alignment horizontal="center" vertical="center" shrinkToFit="1"/>
    </xf>
    <xf numFmtId="0" fontId="58" fillId="0" borderId="5" xfId="0" applyFont="1" applyBorder="1" applyAlignment="1">
      <alignment horizontal="left" vertical="top" wrapText="1"/>
    </xf>
    <xf numFmtId="0" fontId="54" fillId="0" borderId="5" xfId="0" applyFont="1" applyBorder="1" applyAlignment="1">
      <alignment horizontal="center" vertical="center" wrapText="1"/>
    </xf>
    <xf numFmtId="0" fontId="59" fillId="0" borderId="34" xfId="0" applyFont="1" applyBorder="1" applyAlignment="1">
      <alignment horizontal="center" vertical="center" wrapText="1"/>
    </xf>
    <xf numFmtId="1" fontId="60" fillId="0" borderId="5" xfId="0" applyNumberFormat="1" applyFont="1" applyBorder="1" applyAlignment="1">
      <alignment horizontal="center" vertical="center" shrinkToFit="1"/>
    </xf>
    <xf numFmtId="2" fontId="60" fillId="0" borderId="28" xfId="0" applyNumberFormat="1" applyFont="1" applyBorder="1" applyAlignment="1">
      <alignment horizontal="center" vertical="center" shrinkToFit="1"/>
    </xf>
    <xf numFmtId="0" fontId="64" fillId="0" borderId="28" xfId="0" applyFont="1" applyBorder="1" applyAlignment="1">
      <alignment horizontal="center" vertical="center" wrapText="1"/>
    </xf>
    <xf numFmtId="165" fontId="60" fillId="0" borderId="28" xfId="0" applyNumberFormat="1" applyFont="1" applyBorder="1" applyAlignment="1">
      <alignment horizontal="center" vertical="center" shrinkToFit="1"/>
    </xf>
    <xf numFmtId="44" fontId="54" fillId="0" borderId="5" xfId="7" applyFont="1" applyBorder="1" applyAlignment="1">
      <alignment horizontal="center" vertical="center" wrapText="1"/>
    </xf>
    <xf numFmtId="169" fontId="54" fillId="0" borderId="28" xfId="7" applyNumberFormat="1" applyFont="1" applyBorder="1" applyAlignment="1">
      <alignment horizontal="center" vertical="center" wrapText="1"/>
    </xf>
    <xf numFmtId="44" fontId="54" fillId="0" borderId="28" xfId="7" applyFont="1" applyBorder="1" applyAlignment="1">
      <alignment horizontal="center" vertical="center" wrapText="1"/>
    </xf>
    <xf numFmtId="0" fontId="56" fillId="0" borderId="37" xfId="0" applyFont="1" applyBorder="1" applyAlignment="1">
      <alignment horizontal="right" vertical="top" wrapText="1"/>
    </xf>
    <xf numFmtId="0" fontId="54" fillId="0" borderId="38" xfId="0" applyFont="1" applyBorder="1" applyAlignment="1">
      <alignment horizontal="left" wrapText="1"/>
    </xf>
    <xf numFmtId="1" fontId="57" fillId="0" borderId="4" xfId="0" applyNumberFormat="1" applyFont="1" applyBorder="1" applyAlignment="1">
      <alignment horizontal="right" vertical="top" shrinkToFit="1"/>
    </xf>
    <xf numFmtId="44" fontId="2" fillId="0" borderId="6" xfId="7" applyFont="1" applyBorder="1" applyAlignment="1">
      <alignment horizontal="center" vertical="center" wrapText="1"/>
    </xf>
    <xf numFmtId="1" fontId="57" fillId="0" borderId="39" xfId="0" applyNumberFormat="1" applyFont="1" applyBorder="1" applyAlignment="1">
      <alignment horizontal="right" vertical="top" shrinkToFit="1"/>
    </xf>
    <xf numFmtId="0" fontId="54" fillId="9" borderId="37" xfId="0" applyFont="1" applyFill="1" applyBorder="1" applyAlignment="1">
      <alignment horizontal="left" wrapText="1"/>
    </xf>
    <xf numFmtId="1" fontId="57" fillId="0" borderId="37" xfId="0" applyNumberFormat="1" applyFont="1" applyBorder="1" applyAlignment="1">
      <alignment horizontal="right" vertical="top" shrinkToFit="1"/>
    </xf>
    <xf numFmtId="169" fontId="54" fillId="0" borderId="38" xfId="0" applyNumberFormat="1" applyFont="1" applyBorder="1" applyAlignment="1">
      <alignment horizontal="center" vertical="center" wrapText="1"/>
    </xf>
    <xf numFmtId="44" fontId="54" fillId="0" borderId="38" xfId="0" applyNumberFormat="1" applyFont="1" applyBorder="1" applyAlignment="1">
      <alignment horizontal="center" vertical="center" wrapText="1"/>
    </xf>
    <xf numFmtId="44" fontId="54" fillId="0" borderId="38" xfId="7" applyFont="1" applyBorder="1" applyAlignment="1">
      <alignment horizontal="center" vertical="center" wrapText="1"/>
    </xf>
    <xf numFmtId="44" fontId="61" fillId="9" borderId="38" xfId="0" applyNumberFormat="1" applyFont="1" applyFill="1" applyBorder="1" applyAlignment="1">
      <alignment horizontal="left" wrapText="1"/>
    </xf>
    <xf numFmtId="169" fontId="61" fillId="9" borderId="38" xfId="0" applyNumberFormat="1" applyFont="1" applyFill="1" applyBorder="1" applyAlignment="1">
      <alignment horizontal="left" wrapText="1"/>
    </xf>
    <xf numFmtId="0" fontId="54" fillId="0" borderId="32" xfId="0" applyFont="1" applyBorder="1" applyAlignment="1">
      <alignment horizontal="left" wrapText="1"/>
    </xf>
    <xf numFmtId="0" fontId="54" fillId="0" borderId="41" xfId="0" applyFont="1" applyBorder="1" applyAlignment="1">
      <alignment horizontal="left" wrapText="1"/>
    </xf>
    <xf numFmtId="0" fontId="58" fillId="0" borderId="33" xfId="0" applyFont="1" applyBorder="1" applyAlignment="1">
      <alignment horizontal="left" vertical="top" wrapText="1"/>
    </xf>
    <xf numFmtId="0" fontId="2" fillId="0" borderId="5" xfId="0" applyFont="1" applyBorder="1" applyAlignment="1">
      <alignment vertical="top" wrapText="1"/>
    </xf>
    <xf numFmtId="44" fontId="2" fillId="0" borderId="5" xfId="7" applyFont="1" applyFill="1" applyBorder="1" applyAlignment="1">
      <alignment vertical="top" wrapText="1"/>
    </xf>
    <xf numFmtId="6" fontId="54" fillId="0" borderId="28" xfId="7" applyNumberFormat="1" applyFont="1" applyBorder="1" applyAlignment="1">
      <alignment horizontal="center" vertical="center" wrapText="1"/>
    </xf>
    <xf numFmtId="0" fontId="73" fillId="4" borderId="5" xfId="0" applyFont="1" applyFill="1" applyBorder="1" applyAlignment="1">
      <alignment vertical="center" wrapText="1"/>
    </xf>
    <xf numFmtId="0" fontId="69" fillId="4" borderId="5" xfId="0" applyFont="1" applyFill="1" applyBorder="1" applyAlignment="1">
      <alignment horizontal="center" vertical="center"/>
    </xf>
    <xf numFmtId="0" fontId="69" fillId="4" borderId="5" xfId="0" applyFont="1" applyFill="1" applyBorder="1" applyAlignment="1">
      <alignment horizontal="right" vertical="center"/>
    </xf>
    <xf numFmtId="0" fontId="62" fillId="10" borderId="42" xfId="0" applyFont="1" applyFill="1" applyBorder="1" applyAlignment="1">
      <alignment horizontal="left" vertical="center" wrapText="1" indent="1"/>
    </xf>
    <xf numFmtId="0" fontId="62" fillId="10" borderId="43" xfId="0" applyFont="1" applyFill="1" applyBorder="1" applyAlignment="1">
      <alignment horizontal="center" vertical="center" wrapText="1"/>
    </xf>
    <xf numFmtId="0" fontId="62" fillId="10" borderId="43" xfId="0" applyFont="1" applyFill="1" applyBorder="1" applyAlignment="1">
      <alignment horizontal="left" vertical="center" wrapText="1"/>
    </xf>
    <xf numFmtId="0" fontId="63" fillId="10" borderId="43" xfId="0" applyFont="1" applyFill="1" applyBorder="1" applyAlignment="1">
      <alignment horizontal="left" vertical="top" wrapText="1"/>
    </xf>
    <xf numFmtId="0" fontId="63" fillId="10" borderId="44" xfId="0" applyFont="1" applyFill="1" applyBorder="1" applyAlignment="1">
      <alignment horizontal="center" vertical="top" wrapText="1"/>
    </xf>
    <xf numFmtId="44" fontId="2" fillId="0" borderId="6" xfId="0" applyNumberFormat="1" applyFont="1" applyBorder="1" applyAlignment="1">
      <alignment vertical="top" wrapText="1"/>
    </xf>
    <xf numFmtId="0" fontId="66" fillId="0" borderId="4" xfId="0" applyFont="1" applyBorder="1" applyAlignment="1">
      <alignment horizontal="center" vertical="center"/>
    </xf>
    <xf numFmtId="0" fontId="68" fillId="0" borderId="4" xfId="0" applyFont="1" applyBorder="1" applyAlignment="1">
      <alignment horizontal="right" vertical="center"/>
    </xf>
    <xf numFmtId="0" fontId="66" fillId="0" borderId="45" xfId="0" applyFont="1" applyBorder="1" applyAlignment="1">
      <alignment horizontal="center" vertical="center"/>
    </xf>
    <xf numFmtId="44" fontId="69" fillId="4" borderId="5" xfId="7" applyFont="1" applyFill="1" applyBorder="1" applyAlignment="1">
      <alignment horizontal="center" vertical="center"/>
    </xf>
    <xf numFmtId="44" fontId="68" fillId="0" borderId="6" xfId="0" applyNumberFormat="1" applyFont="1" applyBorder="1" applyAlignment="1">
      <alignment horizontal="center" vertical="center"/>
    </xf>
    <xf numFmtId="44" fontId="74" fillId="4" borderId="5" xfId="7" applyFont="1" applyFill="1" applyBorder="1" applyAlignment="1">
      <alignment horizontal="center" vertical="center"/>
    </xf>
    <xf numFmtId="0" fontId="69" fillId="11" borderId="4" xfId="0" applyFont="1" applyFill="1" applyBorder="1" applyAlignment="1">
      <alignment vertical="center"/>
    </xf>
    <xf numFmtId="0" fontId="70" fillId="11" borderId="5" xfId="0" applyFont="1" applyFill="1" applyBorder="1" applyAlignment="1">
      <alignment vertical="center" wrapText="1"/>
    </xf>
    <xf numFmtId="0" fontId="69" fillId="11" borderId="5" xfId="0" applyFont="1" applyFill="1" applyBorder="1" applyAlignment="1">
      <alignment vertical="center"/>
    </xf>
    <xf numFmtId="44" fontId="71" fillId="11" borderId="6" xfId="0" applyNumberFormat="1" applyFont="1" applyFill="1" applyBorder="1" applyAlignment="1">
      <alignment vertical="center"/>
    </xf>
    <xf numFmtId="44" fontId="72" fillId="4" borderId="47" xfId="0" applyNumberFormat="1" applyFont="1" applyFill="1" applyBorder="1" applyAlignment="1">
      <alignment vertical="center" wrapText="1"/>
    </xf>
    <xf numFmtId="0" fontId="58" fillId="0" borderId="31" xfId="0" applyFont="1" applyBorder="1" applyAlignment="1">
      <alignment horizontal="center" vertical="center" wrapText="1"/>
    </xf>
    <xf numFmtId="0" fontId="58" fillId="0" borderId="32" xfId="0" applyFont="1" applyBorder="1" applyAlignment="1">
      <alignment horizontal="left" vertical="top" wrapText="1"/>
    </xf>
    <xf numFmtId="1" fontId="57" fillId="0" borderId="48" xfId="0" applyNumberFormat="1" applyFont="1" applyBorder="1" applyAlignment="1">
      <alignment horizontal="right" vertical="top" shrinkToFit="1"/>
    </xf>
    <xf numFmtId="1" fontId="57" fillId="0" borderId="5" xfId="0" applyNumberFormat="1" applyFont="1" applyBorder="1" applyAlignment="1">
      <alignment horizontal="right" vertical="top" shrinkToFit="1"/>
    </xf>
    <xf numFmtId="0" fontId="75" fillId="0" borderId="5" xfId="0" applyFont="1" applyBorder="1" applyAlignment="1">
      <alignment wrapText="1"/>
    </xf>
    <xf numFmtId="0" fontId="4" fillId="0" borderId="4" xfId="5" applyFont="1" applyBorder="1" applyAlignment="1">
      <alignment horizontal="left" vertical="top" wrapText="1"/>
    </xf>
    <xf numFmtId="0" fontId="4" fillId="0" borderId="5" xfId="5" applyFont="1" applyBorder="1" applyAlignment="1">
      <alignment horizontal="left" vertical="top" wrapText="1"/>
    </xf>
    <xf numFmtId="0" fontId="4" fillId="0" borderId="6" xfId="5" applyFont="1" applyBorder="1" applyAlignment="1">
      <alignment horizontal="left" vertical="top" wrapText="1"/>
    </xf>
    <xf numFmtId="0" fontId="18" fillId="0" borderId="1" xfId="5" applyFont="1" applyBorder="1" applyAlignment="1">
      <alignment horizontal="center" vertical="center" wrapText="1"/>
    </xf>
    <xf numFmtId="0" fontId="18" fillId="0" borderId="2" xfId="5" applyFont="1" applyBorder="1" applyAlignment="1">
      <alignment horizontal="center" vertical="center" wrapText="1"/>
    </xf>
    <xf numFmtId="0" fontId="18" fillId="0" borderId="3" xfId="5" applyFont="1" applyBorder="1" applyAlignment="1">
      <alignment horizontal="center" vertical="center" wrapText="1"/>
    </xf>
    <xf numFmtId="0" fontId="4" fillId="0" borderId="4" xfId="5" applyFont="1" applyBorder="1" applyAlignment="1">
      <alignment horizontal="left" vertical="center" wrapText="1"/>
    </xf>
    <xf numFmtId="0" fontId="4" fillId="0" borderId="5" xfId="5" applyFont="1" applyBorder="1" applyAlignment="1">
      <alignment horizontal="left" vertical="center" wrapText="1"/>
    </xf>
    <xf numFmtId="0" fontId="4" fillId="0" borderId="6" xfId="5" applyFont="1" applyBorder="1" applyAlignment="1">
      <alignment horizontal="left" vertical="center" wrapText="1"/>
    </xf>
    <xf numFmtId="0" fontId="13" fillId="0" borderId="4" xfId="5" applyFont="1" applyBorder="1" applyAlignment="1">
      <alignment horizontal="left" vertical="center"/>
    </xf>
    <xf numFmtId="0" fontId="13" fillId="0" borderId="5" xfId="5" applyFont="1" applyBorder="1" applyAlignment="1">
      <alignment horizontal="left" vertical="center"/>
    </xf>
    <xf numFmtId="0" fontId="6" fillId="0" borderId="4" xfId="5" applyFont="1" applyBorder="1" applyAlignment="1">
      <alignment horizontal="left" vertical="center"/>
    </xf>
    <xf numFmtId="0" fontId="6" fillId="0" borderId="5" xfId="5" applyFont="1" applyBorder="1" applyAlignment="1">
      <alignment horizontal="left" vertical="center"/>
    </xf>
    <xf numFmtId="0" fontId="8" fillId="0" borderId="4" xfId="5" applyFont="1" applyBorder="1" applyAlignment="1">
      <alignment horizontal="center" vertical="center"/>
    </xf>
    <xf numFmtId="0" fontId="8" fillId="0" borderId="5" xfId="5" applyFont="1" applyBorder="1" applyAlignment="1">
      <alignment horizontal="center" vertical="center"/>
    </xf>
    <xf numFmtId="2" fontId="7" fillId="0" borderId="4" xfId="5" applyNumberFormat="1" applyFont="1" applyBorder="1" applyAlignment="1">
      <alignment horizontal="center"/>
    </xf>
    <xf numFmtId="2" fontId="7" fillId="0" borderId="5" xfId="5" applyNumberFormat="1" applyFont="1" applyBorder="1" applyAlignment="1">
      <alignment horizontal="center"/>
    </xf>
    <xf numFmtId="2" fontId="7" fillId="0" borderId="6" xfId="5" applyNumberFormat="1" applyFont="1" applyBorder="1" applyAlignment="1">
      <alignment horizontal="center"/>
    </xf>
    <xf numFmtId="0" fontId="6" fillId="0" borderId="4" xfId="5" applyFont="1" applyBorder="1" applyAlignment="1">
      <alignment horizontal="center"/>
    </xf>
    <xf numFmtId="0" fontId="6" fillId="0" borderId="5" xfId="5" applyFont="1" applyBorder="1" applyAlignment="1">
      <alignment horizontal="center"/>
    </xf>
    <xf numFmtId="0" fontId="8" fillId="0" borderId="4" xfId="5" applyFont="1" applyBorder="1" applyAlignment="1">
      <alignment horizontal="center" vertical="top"/>
    </xf>
    <xf numFmtId="0" fontId="8" fillId="0" borderId="5" xfId="5" applyFont="1" applyBorder="1" applyAlignment="1">
      <alignment horizontal="center" vertical="top"/>
    </xf>
    <xf numFmtId="0" fontId="36" fillId="0" borderId="4" xfId="5" applyFont="1" applyBorder="1" applyAlignment="1">
      <alignment horizontal="center"/>
    </xf>
    <xf numFmtId="0" fontId="36" fillId="0" borderId="5" xfId="5" applyFont="1" applyBorder="1" applyAlignment="1">
      <alignment horizontal="center"/>
    </xf>
    <xf numFmtId="0" fontId="40" fillId="0" borderId="4" xfId="5" applyFont="1" applyBorder="1" applyAlignment="1">
      <alignment horizontal="center" vertical="center"/>
    </xf>
    <xf numFmtId="0" fontId="40" fillId="0" borderId="5" xfId="5" applyFont="1" applyBorder="1" applyAlignment="1">
      <alignment horizontal="center" vertical="center"/>
    </xf>
    <xf numFmtId="0" fontId="37" fillId="0" borderId="1" xfId="5" applyFont="1" applyBorder="1" applyAlignment="1">
      <alignment horizontal="center" vertical="center" wrapText="1"/>
    </xf>
    <xf numFmtId="0" fontId="37" fillId="0" borderId="2" xfId="5" applyFont="1" applyBorder="1" applyAlignment="1">
      <alignment horizontal="center" vertical="center" wrapText="1"/>
    </xf>
    <xf numFmtId="0" fontId="37" fillId="0" borderId="3" xfId="5" applyFont="1" applyBorder="1" applyAlignment="1">
      <alignment horizontal="center" vertical="center" wrapText="1"/>
    </xf>
    <xf numFmtId="0" fontId="38" fillId="0" borderId="4" xfId="5" applyFont="1" applyBorder="1" applyAlignment="1">
      <alignment horizontal="left" vertical="center" wrapText="1"/>
    </xf>
    <xf numFmtId="0" fontId="38" fillId="0" borderId="5" xfId="5" applyFont="1" applyBorder="1" applyAlignment="1">
      <alignment horizontal="left" vertical="center" wrapText="1"/>
    </xf>
    <xf numFmtId="0" fontId="38" fillId="0" borderId="6" xfId="5" applyFont="1" applyBorder="1" applyAlignment="1">
      <alignment horizontal="left" vertical="center" wrapText="1"/>
    </xf>
    <xf numFmtId="0" fontId="30" fillId="0" borderId="4" xfId="5" applyFont="1" applyBorder="1" applyAlignment="1">
      <alignment horizontal="left" vertical="center"/>
    </xf>
    <xf numFmtId="0" fontId="30" fillId="0" borderId="5" xfId="5" applyFont="1" applyBorder="1" applyAlignment="1">
      <alignment horizontal="left" vertical="center"/>
    </xf>
    <xf numFmtId="0" fontId="36" fillId="0" borderId="4" xfId="5" applyFont="1" applyBorder="1" applyAlignment="1">
      <alignment horizontal="left" vertical="center"/>
    </xf>
    <xf numFmtId="0" fontId="36" fillId="0" borderId="5" xfId="5" applyFont="1" applyBorder="1" applyAlignment="1">
      <alignment horizontal="left" vertical="center"/>
    </xf>
    <xf numFmtId="0" fontId="38" fillId="0" borderId="4" xfId="5" applyFont="1" applyBorder="1" applyAlignment="1">
      <alignment horizontal="left" vertical="top" wrapText="1"/>
    </xf>
    <xf numFmtId="0" fontId="38" fillId="0" borderId="5" xfId="5" applyFont="1" applyBorder="1" applyAlignment="1">
      <alignment horizontal="left" vertical="top" wrapText="1"/>
    </xf>
    <xf numFmtId="0" fontId="38" fillId="0" borderId="6" xfId="5" applyFont="1" applyBorder="1" applyAlignment="1">
      <alignment horizontal="left" vertical="top" wrapText="1"/>
    </xf>
    <xf numFmtId="0" fontId="13" fillId="0" borderId="4" xfId="5" applyFont="1" applyBorder="1" applyAlignment="1">
      <alignment horizontal="center"/>
    </xf>
    <xf numFmtId="0" fontId="13" fillId="0" borderId="5" xfId="5" applyFont="1" applyBorder="1" applyAlignment="1">
      <alignment horizontal="center"/>
    </xf>
    <xf numFmtId="0" fontId="21" fillId="0" borderId="4" xfId="5" applyFont="1" applyBorder="1" applyAlignment="1">
      <alignment horizontal="center" vertical="center"/>
    </xf>
    <xf numFmtId="0" fontId="21" fillId="0" borderId="5" xfId="5" applyFont="1" applyBorder="1" applyAlignment="1">
      <alignment horizontal="center" vertical="center"/>
    </xf>
    <xf numFmtId="0" fontId="23" fillId="0" borderId="4" xfId="5" applyFont="1" applyBorder="1" applyAlignment="1">
      <alignment horizontal="left" vertical="top" wrapText="1"/>
    </xf>
    <xf numFmtId="0" fontId="23" fillId="0" borderId="5" xfId="5" applyFont="1" applyBorder="1" applyAlignment="1">
      <alignment horizontal="left" vertical="top" wrapText="1"/>
    </xf>
    <xf numFmtId="0" fontId="23" fillId="0" borderId="6" xfId="5" applyFont="1" applyBorder="1" applyAlignment="1">
      <alignment horizontal="left" vertical="top" wrapText="1"/>
    </xf>
    <xf numFmtId="0" fontId="21" fillId="0" borderId="4" xfId="5" applyFont="1" applyBorder="1" applyAlignment="1">
      <alignment horizontal="center" vertical="top"/>
    </xf>
    <xf numFmtId="0" fontId="21" fillId="0" borderId="5" xfId="5" applyFont="1" applyBorder="1" applyAlignment="1">
      <alignment horizontal="center" vertical="top"/>
    </xf>
    <xf numFmtId="2" fontId="16" fillId="0" borderId="4" xfId="5" applyNumberFormat="1" applyFont="1" applyBorder="1" applyAlignment="1">
      <alignment horizontal="center"/>
    </xf>
    <xf numFmtId="2" fontId="16" fillId="0" borderId="5" xfId="5" applyNumberFormat="1" applyFont="1" applyBorder="1" applyAlignment="1">
      <alignment horizontal="center"/>
    </xf>
    <xf numFmtId="2" fontId="16" fillId="0" borderId="6" xfId="5" applyNumberFormat="1" applyFont="1" applyBorder="1" applyAlignment="1">
      <alignment horizontal="center"/>
    </xf>
    <xf numFmtId="0" fontId="23" fillId="0" borderId="4" xfId="5" applyFont="1" applyBorder="1" applyAlignment="1">
      <alignment horizontal="left" vertical="center" wrapText="1"/>
    </xf>
    <xf numFmtId="0" fontId="23" fillId="0" borderId="5" xfId="5" applyFont="1" applyBorder="1" applyAlignment="1">
      <alignment horizontal="left" vertical="center" wrapText="1"/>
    </xf>
    <xf numFmtId="0" fontId="23" fillId="0" borderId="6" xfId="5" applyFont="1" applyBorder="1" applyAlignment="1">
      <alignment horizontal="left" vertical="center" wrapText="1"/>
    </xf>
    <xf numFmtId="0" fontId="72" fillId="0" borderId="46" xfId="0" applyFont="1" applyBorder="1" applyAlignment="1">
      <alignment horizontal="center" vertical="center" wrapText="1"/>
    </xf>
    <xf numFmtId="0" fontId="54" fillId="0" borderId="12" xfId="0" applyFont="1" applyBorder="1" applyAlignment="1">
      <alignment horizontal="center" vertical="top" wrapText="1"/>
    </xf>
    <xf numFmtId="0" fontId="54" fillId="0" borderId="13" xfId="0" applyFont="1" applyBorder="1" applyAlignment="1">
      <alignment horizontal="center" vertical="top" wrapText="1"/>
    </xf>
    <xf numFmtId="0" fontId="54" fillId="0" borderId="35" xfId="0" applyFont="1" applyBorder="1" applyAlignment="1">
      <alignment horizontal="center" vertical="top" wrapText="1"/>
    </xf>
    <xf numFmtId="0" fontId="65" fillId="0" borderId="12" xfId="0" applyFont="1" applyBorder="1" applyAlignment="1">
      <alignment horizontal="left" vertical="top" wrapText="1"/>
    </xf>
    <xf numFmtId="0" fontId="65" fillId="0" borderId="13" xfId="0" applyFont="1" applyBorder="1" applyAlignment="1">
      <alignment horizontal="left" vertical="top" wrapText="1"/>
    </xf>
    <xf numFmtId="0" fontId="65" fillId="0" borderId="35" xfId="0" applyFont="1" applyBorder="1" applyAlignment="1">
      <alignment horizontal="left" vertical="top" wrapText="1"/>
    </xf>
    <xf numFmtId="0" fontId="65" fillId="0" borderId="36" xfId="0" applyFont="1" applyBorder="1" applyAlignment="1">
      <alignment horizontal="left" vertical="top" wrapText="1"/>
    </xf>
    <xf numFmtId="0" fontId="54" fillId="0" borderId="0" xfId="0" applyFont="1" applyAlignment="1">
      <alignment horizontal="left" vertical="top" wrapText="1"/>
    </xf>
    <xf numFmtId="0" fontId="54" fillId="0" borderId="21" xfId="0" applyFont="1" applyBorder="1" applyAlignment="1">
      <alignment horizontal="left" vertical="top" wrapText="1"/>
    </xf>
    <xf numFmtId="0" fontId="65" fillId="0" borderId="40" xfId="0" applyFont="1" applyBorder="1" applyAlignment="1">
      <alignment horizontal="center" vertical="top" wrapText="1"/>
    </xf>
    <xf numFmtId="0" fontId="65" fillId="0" borderId="19" xfId="0" applyFont="1" applyBorder="1" applyAlignment="1">
      <alignment horizontal="center" vertical="top" wrapText="1"/>
    </xf>
    <xf numFmtId="0" fontId="65" fillId="0" borderId="18" xfId="0" applyFont="1" applyBorder="1" applyAlignment="1">
      <alignment horizontal="center" vertical="top" wrapText="1"/>
    </xf>
    <xf numFmtId="0" fontId="55" fillId="0" borderId="29" xfId="0" applyFont="1" applyBorder="1" applyAlignment="1">
      <alignment horizontal="left" vertical="top" wrapText="1"/>
    </xf>
    <xf numFmtId="0" fontId="55" fillId="0" borderId="30" xfId="0" applyFont="1" applyBorder="1" applyAlignment="1">
      <alignment horizontal="left" vertical="top" wrapText="1"/>
    </xf>
    <xf numFmtId="0" fontId="55" fillId="0" borderId="31" xfId="0" applyFont="1" applyBorder="1" applyAlignment="1">
      <alignment horizontal="left" vertical="top" wrapText="1"/>
    </xf>
    <xf numFmtId="0" fontId="67" fillId="0" borderId="5" xfId="0" applyFont="1" applyBorder="1" applyAlignment="1">
      <alignment horizontal="center" vertical="center" wrapText="1"/>
    </xf>
    <xf numFmtId="0" fontId="67" fillId="0" borderId="6" xfId="0" applyFont="1" applyBorder="1" applyAlignment="1">
      <alignment horizontal="center" vertical="center" wrapText="1"/>
    </xf>
    <xf numFmtId="0" fontId="21" fillId="0" borderId="1" xfId="5" applyFont="1" applyBorder="1" applyAlignment="1">
      <alignment horizontal="center" vertical="center" wrapText="1"/>
    </xf>
    <xf numFmtId="0" fontId="21" fillId="0" borderId="2" xfId="5" applyFont="1" applyBorder="1" applyAlignment="1">
      <alignment horizontal="center" vertical="center" wrapText="1"/>
    </xf>
    <xf numFmtId="0" fontId="21" fillId="0" borderId="3" xfId="5" applyFont="1" applyBorder="1" applyAlignment="1">
      <alignment horizontal="center" vertical="center" wrapText="1"/>
    </xf>
    <xf numFmtId="0" fontId="43" fillId="6" borderId="25" xfId="0" applyFont="1" applyFill="1" applyBorder="1" applyAlignment="1">
      <alignment vertical="top" wrapText="1"/>
    </xf>
    <xf numFmtId="0" fontId="43" fillId="6" borderId="26" xfId="0" applyFont="1" applyFill="1" applyBorder="1" applyAlignment="1">
      <alignment vertical="top" wrapText="1"/>
    </xf>
    <xf numFmtId="0" fontId="43" fillId="6" borderId="27" xfId="0" applyFont="1" applyFill="1" applyBorder="1" applyAlignment="1">
      <alignment vertical="top" wrapText="1"/>
    </xf>
    <xf numFmtId="0" fontId="47" fillId="7" borderId="25" xfId="0" applyFont="1" applyFill="1" applyBorder="1" applyAlignment="1">
      <alignment vertical="top" wrapText="1"/>
    </xf>
    <xf numFmtId="0" fontId="47" fillId="7" borderId="26" xfId="0" applyFont="1" applyFill="1" applyBorder="1" applyAlignment="1">
      <alignment vertical="top" wrapText="1"/>
    </xf>
    <xf numFmtId="0" fontId="47" fillId="7" borderId="27" xfId="0" applyFont="1" applyFill="1" applyBorder="1" applyAlignment="1">
      <alignment vertical="top" wrapText="1"/>
    </xf>
    <xf numFmtId="0" fontId="44" fillId="5" borderId="25" xfId="0" applyFont="1" applyFill="1" applyBorder="1" applyAlignment="1">
      <alignment vertical="top" wrapText="1"/>
    </xf>
    <xf numFmtId="0" fontId="44" fillId="5" borderId="26" xfId="0" applyFont="1" applyFill="1" applyBorder="1" applyAlignment="1">
      <alignment vertical="top" wrapText="1"/>
    </xf>
    <xf numFmtId="0" fontId="44" fillId="5" borderId="27" xfId="0" applyFont="1" applyFill="1" applyBorder="1" applyAlignment="1">
      <alignment vertical="top" wrapText="1"/>
    </xf>
    <xf numFmtId="0" fontId="44" fillId="6" borderId="25" xfId="0" applyFont="1" applyFill="1" applyBorder="1" applyAlignment="1">
      <alignment horizontal="center" vertical="top" wrapText="1"/>
    </xf>
    <xf numFmtId="0" fontId="44" fillId="6" borderId="26" xfId="0" applyFont="1" applyFill="1" applyBorder="1" applyAlignment="1">
      <alignment horizontal="center" vertical="top" wrapText="1"/>
    </xf>
    <xf numFmtId="0" fontId="44" fillId="6" borderId="27" xfId="0" applyFont="1" applyFill="1" applyBorder="1" applyAlignment="1">
      <alignment horizontal="center" vertical="top" wrapText="1"/>
    </xf>
    <xf numFmtId="0" fontId="45" fillId="6" borderId="25" xfId="0" applyFont="1" applyFill="1" applyBorder="1" applyAlignment="1">
      <alignment vertical="top"/>
    </xf>
    <xf numFmtId="0" fontId="45" fillId="6" borderId="26" xfId="0" applyFont="1" applyFill="1" applyBorder="1" applyAlignment="1">
      <alignment vertical="top"/>
    </xf>
    <xf numFmtId="0" fontId="45" fillId="6" borderId="27" xfId="0" applyFont="1" applyFill="1" applyBorder="1" applyAlignment="1">
      <alignment vertical="top"/>
    </xf>
    <xf numFmtId="0" fontId="43" fillId="0" borderId="21" xfId="0" applyFont="1" applyBorder="1" applyAlignment="1">
      <alignment horizontal="center" vertical="top"/>
    </xf>
    <xf numFmtId="0" fontId="43" fillId="0" borderId="24" xfId="0" applyFont="1" applyBorder="1" applyAlignment="1">
      <alignment horizontal="center" vertical="top"/>
    </xf>
    <xf numFmtId="0" fontId="43" fillId="0" borderId="12" xfId="0" applyFont="1" applyBorder="1" applyAlignment="1">
      <alignment vertical="top" wrapText="1"/>
    </xf>
    <xf numFmtId="0" fontId="43" fillId="0" borderId="13" xfId="0" applyFont="1" applyBorder="1" applyAlignment="1">
      <alignment vertical="top" wrapText="1"/>
    </xf>
    <xf numFmtId="0" fontId="43" fillId="0" borderId="14" xfId="0" applyFont="1" applyBorder="1" applyAlignment="1">
      <alignment vertical="top" wrapText="1"/>
    </xf>
    <xf numFmtId="0" fontId="43" fillId="0" borderId="15" xfId="0" applyFont="1" applyBorder="1" applyAlignment="1">
      <alignment vertical="top" wrapText="1"/>
    </xf>
    <xf numFmtId="0" fontId="43" fillId="0" borderId="11" xfId="0" applyFont="1" applyBorder="1" applyAlignment="1">
      <alignment vertical="top" wrapText="1"/>
    </xf>
    <xf numFmtId="0" fontId="43" fillId="0" borderId="16" xfId="0" applyFont="1" applyBorder="1" applyAlignment="1">
      <alignment vertical="top" wrapText="1"/>
    </xf>
    <xf numFmtId="0" fontId="44" fillId="4" borderId="25" xfId="0" applyFont="1" applyFill="1" applyBorder="1" applyAlignment="1">
      <alignment vertical="top" wrapText="1"/>
    </xf>
    <xf numFmtId="0" fontId="44" fillId="4" borderId="26" xfId="0" applyFont="1" applyFill="1" applyBorder="1" applyAlignment="1">
      <alignment vertical="top" wrapText="1"/>
    </xf>
    <xf numFmtId="0" fontId="44" fillId="4" borderId="27" xfId="0" applyFont="1" applyFill="1" applyBorder="1" applyAlignment="1">
      <alignment vertical="top" wrapText="1"/>
    </xf>
    <xf numFmtId="0" fontId="21" fillId="0" borderId="1" xfId="5" applyFont="1" applyBorder="1" applyAlignment="1">
      <alignment horizontal="center" vertical="top" wrapText="1"/>
    </xf>
    <xf numFmtId="0" fontId="21" fillId="0" borderId="2" xfId="5" applyFont="1" applyBorder="1" applyAlignment="1">
      <alignment horizontal="center" vertical="top" wrapText="1"/>
    </xf>
    <xf numFmtId="0" fontId="21" fillId="0" borderId="3" xfId="5" applyFont="1" applyBorder="1" applyAlignment="1">
      <alignment horizontal="center" vertical="top" wrapText="1"/>
    </xf>
    <xf numFmtId="0" fontId="30" fillId="0" borderId="4" xfId="5" applyFont="1" applyBorder="1" applyAlignment="1">
      <alignment horizontal="left" vertical="top"/>
    </xf>
    <xf numFmtId="0" fontId="30" fillId="0" borderId="5" xfId="5" applyFont="1" applyBorder="1" applyAlignment="1">
      <alignment horizontal="left" vertical="top"/>
    </xf>
  </cellXfs>
  <cellStyles count="8">
    <cellStyle name="Comma" xfId="6" builtinId="3"/>
    <cellStyle name="Comma 2" xfId="2" xr:uid="{00000000-0005-0000-0000-000001000000}"/>
    <cellStyle name="Comma 2 2" xfId="3" xr:uid="{00000000-0005-0000-0000-000002000000}"/>
    <cellStyle name="Currency" xfId="7" builtinId="4"/>
    <cellStyle name="Normal" xfId="0" builtinId="0"/>
    <cellStyle name="Normal 20" xfId="1" xr:uid="{00000000-0005-0000-0000-000004000000}"/>
    <cellStyle name="Normal 20 2" xfId="5" xr:uid="{00000000-0005-0000-0000-000005000000}"/>
    <cellStyle name="Normal 3 2" xfId="4" xr:uid="{00000000-0005-0000-0000-000006000000}"/>
  </cellStyles>
  <dxfs count="0"/>
  <tableStyles count="0" defaultTableStyle="TableStyleMedium2" defaultPivotStyle="PivotStyleLight16"/>
  <colors>
    <mruColors>
      <color rgb="FF324F1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concern.net/"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concern.net/"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concern.net/"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concern.net/"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jp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concern.net/" TargetMode="External"/></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concern.net/" TargetMode="External"/></Relationships>
</file>

<file path=xl/drawings/_rels/drawing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https://concern.net/" TargetMode="External"/></Relationships>
</file>

<file path=xl/drawings/drawing1.xml><?xml version="1.0" encoding="utf-8"?>
<xdr:wsDr xmlns:xdr="http://schemas.openxmlformats.org/drawingml/2006/spreadsheetDrawing" xmlns:a="http://schemas.openxmlformats.org/drawingml/2006/main">
  <xdr:twoCellAnchor editAs="oneCell">
    <xdr:from>
      <xdr:col>2</xdr:col>
      <xdr:colOff>47625</xdr:colOff>
      <xdr:row>1</xdr:row>
      <xdr:rowOff>66675</xdr:rowOff>
    </xdr:from>
    <xdr:to>
      <xdr:col>5</xdr:col>
      <xdr:colOff>260007</xdr:colOff>
      <xdr:row>3</xdr:row>
      <xdr:rowOff>170717</xdr:rowOff>
    </xdr:to>
    <xdr:pic>
      <xdr:nvPicPr>
        <xdr:cNvPr id="2" name="Picture 1" descr="Macintosh HD:Users:mac14:Desktop:Concern_logoTag_teal.png">
          <a:hlinkClick xmlns:r="http://schemas.openxmlformats.org/officeDocument/2006/relationships" r:id="rId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24225" y="304800"/>
          <a:ext cx="2345983" cy="427892"/>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47625</xdr:colOff>
      <xdr:row>1</xdr:row>
      <xdr:rowOff>66675</xdr:rowOff>
    </xdr:from>
    <xdr:to>
      <xdr:col>6</xdr:col>
      <xdr:colOff>260008</xdr:colOff>
      <xdr:row>3</xdr:row>
      <xdr:rowOff>170717</xdr:rowOff>
    </xdr:to>
    <xdr:pic>
      <xdr:nvPicPr>
        <xdr:cNvPr id="2" name="Picture 1" descr="Macintosh HD:Users:mac14:Desktop:Concern_logoTag_teal.png">
          <a:hlinkClick xmlns:r="http://schemas.openxmlformats.org/officeDocument/2006/relationships" r:id="rId1"/>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95725" y="304800"/>
          <a:ext cx="2343785" cy="428625"/>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47625</xdr:colOff>
      <xdr:row>1</xdr:row>
      <xdr:rowOff>66675</xdr:rowOff>
    </xdr:from>
    <xdr:to>
      <xdr:col>5</xdr:col>
      <xdr:colOff>934085</xdr:colOff>
      <xdr:row>4</xdr:row>
      <xdr:rowOff>9525</xdr:rowOff>
    </xdr:to>
    <xdr:pic>
      <xdr:nvPicPr>
        <xdr:cNvPr id="2" name="Picture 1" descr="Macintosh HD:Users:mac14:Desktop:Concern_logoTag_teal.png">
          <a:hlinkClick xmlns:r="http://schemas.openxmlformats.org/officeDocument/2006/relationships" r:id="rId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95725" y="333375"/>
          <a:ext cx="2343785" cy="428625"/>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47625</xdr:colOff>
      <xdr:row>1</xdr:row>
      <xdr:rowOff>66675</xdr:rowOff>
    </xdr:from>
    <xdr:to>
      <xdr:col>5</xdr:col>
      <xdr:colOff>934085</xdr:colOff>
      <xdr:row>4</xdr:row>
      <xdr:rowOff>9525</xdr:rowOff>
    </xdr:to>
    <xdr:pic>
      <xdr:nvPicPr>
        <xdr:cNvPr id="2" name="Picture 1" descr="Macintosh HD:Users:mac14:Desktop:Concern_logoTag_teal.png">
          <a:hlinkClick xmlns:r="http://schemas.openxmlformats.org/officeDocument/2006/relationships" r:id="rId1"/>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95725" y="304800"/>
          <a:ext cx="2343785" cy="428625"/>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114300</xdr:colOff>
      <xdr:row>0</xdr:row>
      <xdr:rowOff>114300</xdr:rowOff>
    </xdr:from>
    <xdr:to>
      <xdr:col>1</xdr:col>
      <xdr:colOff>1913462</xdr:colOff>
      <xdr:row>0</xdr:row>
      <xdr:rowOff>609599</xdr:rowOff>
    </xdr:to>
    <xdr:pic>
      <xdr:nvPicPr>
        <xdr:cNvPr id="2" name="Picture 1">
          <a:extLst>
            <a:ext uri="{FF2B5EF4-FFF2-40B4-BE49-F238E27FC236}">
              <a16:creationId xmlns:a16="http://schemas.microsoft.com/office/drawing/2014/main" id="{F88DEB28-D0B9-47C1-B3B8-486AA132E7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114300"/>
          <a:ext cx="2148412" cy="495299"/>
        </a:xfrm>
        <a:prstGeom prst="rect">
          <a:avLst/>
        </a:prstGeom>
      </xdr:spPr>
    </xdr:pic>
    <xdr:clientData/>
  </xdr:twoCellAnchor>
  <xdr:twoCellAnchor editAs="oneCell">
    <xdr:from>
      <xdr:col>4</xdr:col>
      <xdr:colOff>221651</xdr:colOff>
      <xdr:row>0</xdr:row>
      <xdr:rowOff>113822</xdr:rowOff>
    </xdr:from>
    <xdr:to>
      <xdr:col>5</xdr:col>
      <xdr:colOff>1104900</xdr:colOff>
      <xdr:row>0</xdr:row>
      <xdr:rowOff>617781</xdr:rowOff>
    </xdr:to>
    <xdr:pic>
      <xdr:nvPicPr>
        <xdr:cNvPr id="3" name="Picture 2">
          <a:extLst>
            <a:ext uri="{FF2B5EF4-FFF2-40B4-BE49-F238E27FC236}">
              <a16:creationId xmlns:a16="http://schemas.microsoft.com/office/drawing/2014/main" id="{57596B6B-5A2F-4567-AFE7-59152A24BD8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4558701" y="113822"/>
          <a:ext cx="1543649" cy="50395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47625</xdr:colOff>
      <xdr:row>1</xdr:row>
      <xdr:rowOff>66675</xdr:rowOff>
    </xdr:from>
    <xdr:to>
      <xdr:col>5</xdr:col>
      <xdr:colOff>934085</xdr:colOff>
      <xdr:row>4</xdr:row>
      <xdr:rowOff>9525</xdr:rowOff>
    </xdr:to>
    <xdr:pic>
      <xdr:nvPicPr>
        <xdr:cNvPr id="2" name="Picture 1" descr="Macintosh HD:Users:mac14:Desktop:Concern_logoTag_teal.png">
          <a:hlinkClick xmlns:r="http://schemas.openxmlformats.org/officeDocument/2006/relationships" r:id="rId1"/>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95725" y="228600"/>
          <a:ext cx="2343785" cy="428625"/>
        </a:xfrm>
        <a:prstGeom prst="rect">
          <a:avLst/>
        </a:prstGeom>
        <a:noFill/>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47625</xdr:colOff>
      <xdr:row>1</xdr:row>
      <xdr:rowOff>66675</xdr:rowOff>
    </xdr:from>
    <xdr:to>
      <xdr:col>5</xdr:col>
      <xdr:colOff>934085</xdr:colOff>
      <xdr:row>4</xdr:row>
      <xdr:rowOff>9525</xdr:rowOff>
    </xdr:to>
    <xdr:pic>
      <xdr:nvPicPr>
        <xdr:cNvPr id="2" name="Picture 1" descr="Macintosh HD:Users:mac14:Desktop:Concern_logoTag_teal.png">
          <a:hlinkClick xmlns:r="http://schemas.openxmlformats.org/officeDocument/2006/relationships" r:id="rId1"/>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95725" y="228600"/>
          <a:ext cx="2343785" cy="428625"/>
        </a:xfrm>
        <a:prstGeom prst="rect">
          <a:avLst/>
        </a:prstGeom>
        <a:noFill/>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47625</xdr:colOff>
      <xdr:row>1</xdr:row>
      <xdr:rowOff>66675</xdr:rowOff>
    </xdr:from>
    <xdr:to>
      <xdr:col>5</xdr:col>
      <xdr:colOff>934085</xdr:colOff>
      <xdr:row>4</xdr:row>
      <xdr:rowOff>9525</xdr:rowOff>
    </xdr:to>
    <xdr:pic>
      <xdr:nvPicPr>
        <xdr:cNvPr id="2" name="Picture 1" descr="Macintosh HD:Users:mac14:Desktop:Concern_logoTag_teal.png">
          <a:hlinkClick xmlns:r="http://schemas.openxmlformats.org/officeDocument/2006/relationships" r:id="rId1"/>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95725" y="228600"/>
          <a:ext cx="2343785" cy="428625"/>
        </a:xfrm>
        <a:prstGeom prst="rect">
          <a:avLst/>
        </a:prstGeom>
        <a:noFill/>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F102"/>
  <sheetViews>
    <sheetView topLeftCell="A85" zoomScale="70" zoomScaleNormal="70" workbookViewId="0">
      <selection activeCell="C9" sqref="C9"/>
    </sheetView>
  </sheetViews>
  <sheetFormatPr defaultColWidth="9.1796875" defaultRowHeight="14"/>
  <cols>
    <col min="1" max="1" width="9.26953125" style="67" bestFit="1" customWidth="1"/>
    <col min="2" max="2" width="55.54296875" style="67" customWidth="1"/>
    <col min="3" max="3" width="37.1796875" style="67" customWidth="1"/>
    <col min="4" max="4" width="10.1796875" style="67" bestFit="1" customWidth="1"/>
    <col min="5" max="5" width="14.26953125" style="17" bestFit="1" customWidth="1"/>
    <col min="6" max="6" width="16.26953125" style="67" customWidth="1"/>
    <col min="7" max="16384" width="9.1796875" style="67"/>
  </cols>
  <sheetData>
    <row r="1" spans="1:6" ht="15.5">
      <c r="A1" s="313" t="s">
        <v>106</v>
      </c>
      <c r="B1" s="314"/>
      <c r="C1" s="314"/>
      <c r="D1" s="314"/>
      <c r="E1" s="314"/>
      <c r="F1" s="315"/>
    </row>
    <row r="2" spans="1:6">
      <c r="A2" s="316" t="s">
        <v>93</v>
      </c>
      <c r="B2" s="317"/>
      <c r="C2" s="317"/>
      <c r="D2" s="317"/>
      <c r="E2" s="317"/>
      <c r="F2" s="318"/>
    </row>
    <row r="3" spans="1:6">
      <c r="A3" s="319" t="s">
        <v>0</v>
      </c>
      <c r="B3" s="320"/>
      <c r="C3" s="320"/>
      <c r="D3" s="320"/>
      <c r="E3" s="320"/>
      <c r="F3" s="18"/>
    </row>
    <row r="4" spans="1:6">
      <c r="A4" s="19" t="s">
        <v>1</v>
      </c>
      <c r="B4" s="68" t="s">
        <v>2</v>
      </c>
      <c r="C4" s="69" t="s">
        <v>3</v>
      </c>
      <c r="D4" s="70" t="s">
        <v>4</v>
      </c>
      <c r="E4" s="71" t="s">
        <v>88</v>
      </c>
      <c r="F4" s="72" t="s">
        <v>89</v>
      </c>
    </row>
    <row r="5" spans="1:6">
      <c r="A5" s="321" t="s">
        <v>96</v>
      </c>
      <c r="B5" s="322"/>
      <c r="C5" s="322"/>
      <c r="D5" s="322"/>
      <c r="E5" s="322"/>
      <c r="F5" s="18"/>
    </row>
    <row r="6" spans="1:6" ht="42">
      <c r="A6" s="21">
        <v>1.1000000000000001</v>
      </c>
      <c r="B6" s="22" t="s">
        <v>6</v>
      </c>
      <c r="C6" s="23" t="s">
        <v>7</v>
      </c>
      <c r="D6" s="24">
        <v>22</v>
      </c>
      <c r="E6" s="4">
        <v>3</v>
      </c>
      <c r="F6" s="25">
        <f t="shared" ref="F6:F11" si="0">D6*E6</f>
        <v>66</v>
      </c>
    </row>
    <row r="7" spans="1:6" ht="56">
      <c r="A7" s="21">
        <v>1.2</v>
      </c>
      <c r="B7" s="22" t="s">
        <v>8</v>
      </c>
      <c r="C7" s="23" t="s">
        <v>7</v>
      </c>
      <c r="D7" s="24">
        <v>2</v>
      </c>
      <c r="E7" s="4">
        <v>3</v>
      </c>
      <c r="F7" s="25">
        <f t="shared" si="0"/>
        <v>6</v>
      </c>
    </row>
    <row r="8" spans="1:6" ht="28">
      <c r="A8" s="21">
        <v>1.3</v>
      </c>
      <c r="B8" s="28" t="s">
        <v>9</v>
      </c>
      <c r="C8" s="23" t="s">
        <v>7</v>
      </c>
      <c r="D8" s="24">
        <v>0.70799999999999996</v>
      </c>
      <c r="E8" s="4">
        <v>60</v>
      </c>
      <c r="F8" s="25">
        <f t="shared" si="0"/>
        <v>42.48</v>
      </c>
    </row>
    <row r="9" spans="1:6" ht="28">
      <c r="A9" s="21">
        <v>1.4</v>
      </c>
      <c r="B9" s="28" t="s">
        <v>10</v>
      </c>
      <c r="C9" s="23" t="s">
        <v>7</v>
      </c>
      <c r="D9" s="24">
        <v>35</v>
      </c>
      <c r="E9" s="4">
        <v>2</v>
      </c>
      <c r="F9" s="25">
        <f t="shared" si="0"/>
        <v>70</v>
      </c>
    </row>
    <row r="10" spans="1:6" ht="28">
      <c r="A10" s="21">
        <v>1.5</v>
      </c>
      <c r="B10" s="28" t="s">
        <v>11</v>
      </c>
      <c r="C10" s="23" t="s">
        <v>7</v>
      </c>
      <c r="D10" s="24">
        <v>7.08</v>
      </c>
      <c r="E10" s="4">
        <v>2</v>
      </c>
      <c r="F10" s="25">
        <f t="shared" si="0"/>
        <v>14.16</v>
      </c>
    </row>
    <row r="11" spans="1:6" ht="28">
      <c r="A11" s="21">
        <v>1.6</v>
      </c>
      <c r="B11" s="28" t="s">
        <v>12</v>
      </c>
      <c r="C11" s="23" t="s">
        <v>5</v>
      </c>
      <c r="D11" s="24">
        <v>1</v>
      </c>
      <c r="E11" s="4">
        <v>10</v>
      </c>
      <c r="F11" s="25">
        <f t="shared" si="0"/>
        <v>10</v>
      </c>
    </row>
    <row r="12" spans="1:6">
      <c r="A12" s="323" t="s">
        <v>99</v>
      </c>
      <c r="B12" s="324"/>
      <c r="C12" s="324"/>
      <c r="D12" s="27"/>
      <c r="E12" s="1"/>
      <c r="F12" s="20">
        <f>SUM(F6:F11)</f>
        <v>208.64</v>
      </c>
    </row>
    <row r="13" spans="1:6">
      <c r="A13" s="321" t="s">
        <v>97</v>
      </c>
      <c r="B13" s="322"/>
      <c r="C13" s="322"/>
      <c r="D13" s="322"/>
      <c r="E13" s="322"/>
      <c r="F13" s="18"/>
    </row>
    <row r="14" spans="1:6">
      <c r="A14" s="310" t="s">
        <v>14</v>
      </c>
      <c r="B14" s="311"/>
      <c r="C14" s="311"/>
      <c r="D14" s="311"/>
      <c r="E14" s="311"/>
      <c r="F14" s="312"/>
    </row>
    <row r="15" spans="1:6" ht="28">
      <c r="A15" s="21">
        <v>2.1</v>
      </c>
      <c r="B15" s="28" t="s">
        <v>15</v>
      </c>
      <c r="C15" s="23" t="s">
        <v>7</v>
      </c>
      <c r="D15" s="24">
        <v>10.199999999999999</v>
      </c>
      <c r="E15" s="4">
        <v>6</v>
      </c>
      <c r="F15" s="25">
        <f>D15*E15</f>
        <v>61.199999999999996</v>
      </c>
    </row>
    <row r="16" spans="1:6" ht="28">
      <c r="A16" s="21">
        <v>2.2000000000000002</v>
      </c>
      <c r="B16" s="28" t="s">
        <v>16</v>
      </c>
      <c r="C16" s="23" t="s">
        <v>17</v>
      </c>
      <c r="D16" s="24">
        <v>34</v>
      </c>
      <c r="E16" s="4">
        <v>1</v>
      </c>
      <c r="F16" s="25">
        <f>D16*E16</f>
        <v>34</v>
      </c>
    </row>
    <row r="17" spans="1:6">
      <c r="A17" s="21"/>
      <c r="B17" s="29" t="s">
        <v>18</v>
      </c>
      <c r="C17" s="23"/>
      <c r="D17" s="27"/>
      <c r="E17" s="5"/>
      <c r="F17" s="25"/>
    </row>
    <row r="18" spans="1:6">
      <c r="A18" s="21"/>
      <c r="B18" s="30" t="s">
        <v>19</v>
      </c>
      <c r="C18" s="23"/>
      <c r="D18" s="31"/>
      <c r="E18" s="6"/>
      <c r="F18" s="25"/>
    </row>
    <row r="19" spans="1:6">
      <c r="A19" s="21">
        <v>2.2999999999999998</v>
      </c>
      <c r="B19" s="32" t="s">
        <v>20</v>
      </c>
      <c r="C19" s="23" t="s">
        <v>7</v>
      </c>
      <c r="D19" s="24">
        <v>5.0999999999999996</v>
      </c>
      <c r="E19" s="4">
        <v>80</v>
      </c>
      <c r="F19" s="25">
        <f t="shared" ref="F19:F39" si="1">D19*E19</f>
        <v>408</v>
      </c>
    </row>
    <row r="20" spans="1:6">
      <c r="A20" s="21">
        <v>2.4</v>
      </c>
      <c r="B20" s="32" t="s">
        <v>21</v>
      </c>
      <c r="C20" s="23" t="s">
        <v>7</v>
      </c>
      <c r="D20" s="24">
        <v>3.88</v>
      </c>
      <c r="E20" s="4">
        <v>80</v>
      </c>
      <c r="F20" s="25">
        <f t="shared" si="1"/>
        <v>310.39999999999998</v>
      </c>
    </row>
    <row r="21" spans="1:6">
      <c r="A21" s="21">
        <v>2.5</v>
      </c>
      <c r="B21" s="32" t="s">
        <v>22</v>
      </c>
      <c r="C21" s="23" t="s">
        <v>7</v>
      </c>
      <c r="D21" s="24">
        <v>2.8319999999999999</v>
      </c>
      <c r="E21" s="4">
        <v>80</v>
      </c>
      <c r="F21" s="25">
        <f t="shared" si="1"/>
        <v>226.56</v>
      </c>
    </row>
    <row r="22" spans="1:6" ht="42">
      <c r="A22" s="21">
        <v>2.6</v>
      </c>
      <c r="B22" s="33" t="s">
        <v>23</v>
      </c>
      <c r="C22" s="23" t="s">
        <v>7</v>
      </c>
      <c r="D22" s="24">
        <v>0.24</v>
      </c>
      <c r="E22" s="4">
        <v>80</v>
      </c>
      <c r="F22" s="25">
        <f t="shared" si="1"/>
        <v>19.2</v>
      </c>
    </row>
    <row r="23" spans="1:6" ht="28">
      <c r="A23" s="21">
        <v>2.7</v>
      </c>
      <c r="B23" s="34" t="s">
        <v>24</v>
      </c>
      <c r="C23" s="23" t="s">
        <v>7</v>
      </c>
      <c r="D23" s="35">
        <v>0.8</v>
      </c>
      <c r="E23" s="4">
        <v>80</v>
      </c>
      <c r="F23" s="25">
        <f t="shared" si="1"/>
        <v>64</v>
      </c>
    </row>
    <row r="24" spans="1:6">
      <c r="A24" s="21"/>
      <c r="B24" s="29" t="s">
        <v>25</v>
      </c>
      <c r="C24" s="23"/>
      <c r="D24" s="27"/>
      <c r="E24" s="5"/>
      <c r="F24" s="25"/>
    </row>
    <row r="25" spans="1:6" ht="42">
      <c r="A25" s="21">
        <v>2.8</v>
      </c>
      <c r="B25" s="28" t="s">
        <v>26</v>
      </c>
      <c r="C25" s="23" t="s">
        <v>17</v>
      </c>
      <c r="D25" s="24">
        <v>34</v>
      </c>
      <c r="E25" s="4">
        <v>4</v>
      </c>
      <c r="F25" s="25">
        <f>D25*E25</f>
        <v>136</v>
      </c>
    </row>
    <row r="26" spans="1:6" ht="56">
      <c r="A26" s="21">
        <v>2.9</v>
      </c>
      <c r="B26" s="34" t="s">
        <v>27</v>
      </c>
      <c r="C26" s="36" t="s">
        <v>28</v>
      </c>
      <c r="D26" s="24">
        <v>262</v>
      </c>
      <c r="E26" s="8">
        <v>1.5</v>
      </c>
      <c r="F26" s="25">
        <f t="shared" si="1"/>
        <v>393</v>
      </c>
    </row>
    <row r="27" spans="1:6">
      <c r="A27" s="37"/>
      <c r="B27" s="29" t="s">
        <v>29</v>
      </c>
      <c r="C27" s="38"/>
      <c r="D27" s="27"/>
      <c r="E27" s="5"/>
      <c r="F27" s="25"/>
    </row>
    <row r="28" spans="1:6" ht="28">
      <c r="A28" s="39">
        <v>2.1</v>
      </c>
      <c r="B28" s="28" t="s">
        <v>30</v>
      </c>
      <c r="C28" s="40" t="s">
        <v>17</v>
      </c>
      <c r="D28" s="24">
        <v>5</v>
      </c>
      <c r="E28" s="4">
        <v>3.5</v>
      </c>
      <c r="F28" s="25">
        <f t="shared" si="1"/>
        <v>17.5</v>
      </c>
    </row>
    <row r="29" spans="1:6">
      <c r="A29" s="39">
        <v>2.11</v>
      </c>
      <c r="B29" s="38" t="s">
        <v>31</v>
      </c>
      <c r="C29" s="40" t="s">
        <v>32</v>
      </c>
      <c r="D29" s="24">
        <v>24</v>
      </c>
      <c r="E29" s="4">
        <v>1.5</v>
      </c>
      <c r="F29" s="25">
        <f t="shared" si="1"/>
        <v>36</v>
      </c>
    </row>
    <row r="30" spans="1:6">
      <c r="A30" s="39"/>
      <c r="B30" s="29" t="s">
        <v>33</v>
      </c>
      <c r="C30" s="41"/>
      <c r="D30" s="27"/>
      <c r="E30" s="5"/>
      <c r="F30" s="25"/>
    </row>
    <row r="31" spans="1:6" ht="42">
      <c r="A31" s="39">
        <v>2.12</v>
      </c>
      <c r="B31" s="28" t="s">
        <v>95</v>
      </c>
      <c r="C31" s="40" t="s">
        <v>17</v>
      </c>
      <c r="D31" s="24">
        <v>36</v>
      </c>
      <c r="E31" s="4">
        <v>11</v>
      </c>
      <c r="F31" s="25">
        <f t="shared" si="1"/>
        <v>396</v>
      </c>
    </row>
    <row r="32" spans="1:6" ht="28">
      <c r="A32" s="39">
        <v>2.13</v>
      </c>
      <c r="B32" s="42" t="s">
        <v>34</v>
      </c>
      <c r="C32" s="40" t="s">
        <v>17</v>
      </c>
      <c r="D32" s="24">
        <v>34</v>
      </c>
      <c r="E32" s="4">
        <v>2</v>
      </c>
      <c r="F32" s="25">
        <f t="shared" si="1"/>
        <v>68</v>
      </c>
    </row>
    <row r="33" spans="1:6">
      <c r="A33" s="43"/>
      <c r="B33" s="29" t="s">
        <v>35</v>
      </c>
      <c r="C33" s="40"/>
      <c r="D33" s="24"/>
      <c r="E33" s="4"/>
      <c r="F33" s="25"/>
    </row>
    <row r="34" spans="1:6">
      <c r="A34" s="43">
        <v>2.14</v>
      </c>
      <c r="B34" s="38" t="s">
        <v>36</v>
      </c>
      <c r="C34" s="40" t="s">
        <v>17</v>
      </c>
      <c r="D34" s="24">
        <v>34</v>
      </c>
      <c r="E34" s="4">
        <v>1.5</v>
      </c>
      <c r="F34" s="25">
        <f t="shared" si="1"/>
        <v>51</v>
      </c>
    </row>
    <row r="35" spans="1:6" ht="28">
      <c r="A35" s="43"/>
      <c r="B35" s="44" t="s">
        <v>37</v>
      </c>
      <c r="C35" s="40"/>
      <c r="D35" s="24"/>
      <c r="E35" s="4"/>
      <c r="F35" s="25"/>
    </row>
    <row r="36" spans="1:6">
      <c r="A36" s="43">
        <v>2.15</v>
      </c>
      <c r="B36" s="38" t="s">
        <v>38</v>
      </c>
      <c r="C36" s="40" t="s">
        <v>32</v>
      </c>
      <c r="D36" s="24">
        <v>24</v>
      </c>
      <c r="E36" s="4">
        <v>1</v>
      </c>
      <c r="F36" s="25">
        <f t="shared" si="1"/>
        <v>24</v>
      </c>
    </row>
    <row r="37" spans="1:6">
      <c r="A37" s="43"/>
      <c r="B37" s="45" t="s">
        <v>39</v>
      </c>
      <c r="C37" s="40"/>
      <c r="D37" s="24"/>
      <c r="E37" s="4"/>
      <c r="F37" s="25"/>
    </row>
    <row r="38" spans="1:6">
      <c r="A38" s="39">
        <v>2.16</v>
      </c>
      <c r="B38" s="38" t="s">
        <v>40</v>
      </c>
      <c r="C38" s="40" t="s">
        <v>17</v>
      </c>
      <c r="D38" s="24">
        <v>3.56</v>
      </c>
      <c r="E38" s="4">
        <v>2.5</v>
      </c>
      <c r="F38" s="25">
        <f>D38*E38</f>
        <v>8.9</v>
      </c>
    </row>
    <row r="39" spans="1:6">
      <c r="A39" s="39">
        <v>2.17</v>
      </c>
      <c r="B39" s="38" t="s">
        <v>41</v>
      </c>
      <c r="C39" s="40" t="s">
        <v>17</v>
      </c>
      <c r="D39" s="24">
        <v>3.56</v>
      </c>
      <c r="E39" s="4">
        <v>2.5</v>
      </c>
      <c r="F39" s="25">
        <f t="shared" si="1"/>
        <v>8.9</v>
      </c>
    </row>
    <row r="40" spans="1:6">
      <c r="A40" s="323" t="s">
        <v>13</v>
      </c>
      <c r="B40" s="324"/>
      <c r="C40" s="324"/>
      <c r="D40" s="27"/>
      <c r="E40" s="11"/>
      <c r="F40" s="20">
        <f>SUM(F15:F39)</f>
        <v>2262.66</v>
      </c>
    </row>
    <row r="41" spans="1:6">
      <c r="A41" s="321" t="s">
        <v>98</v>
      </c>
      <c r="B41" s="322"/>
      <c r="C41" s="322"/>
      <c r="D41" s="322"/>
      <c r="E41" s="322"/>
      <c r="F41" s="18"/>
    </row>
    <row r="42" spans="1:6">
      <c r="A42" s="310" t="s">
        <v>43</v>
      </c>
      <c r="B42" s="311"/>
      <c r="C42" s="311"/>
      <c r="D42" s="311"/>
      <c r="E42" s="311"/>
      <c r="F42" s="312"/>
    </row>
    <row r="43" spans="1:6">
      <c r="A43" s="46"/>
      <c r="B43" s="45" t="s">
        <v>44</v>
      </c>
      <c r="C43" s="41"/>
      <c r="D43" s="47"/>
      <c r="E43" s="12"/>
      <c r="F43" s="48"/>
    </row>
    <row r="44" spans="1:6">
      <c r="A44" s="49">
        <v>3.1</v>
      </c>
      <c r="B44" s="38" t="s">
        <v>45</v>
      </c>
      <c r="C44" s="23" t="s">
        <v>7</v>
      </c>
      <c r="D44" s="24">
        <v>2.3199999999999998</v>
      </c>
      <c r="E44" s="4">
        <v>90</v>
      </c>
      <c r="F44" s="25">
        <f>D44*E44</f>
        <v>208.79999999999998</v>
      </c>
    </row>
    <row r="45" spans="1:6" ht="28">
      <c r="A45" s="49">
        <v>3.2</v>
      </c>
      <c r="B45" s="28" t="s">
        <v>46</v>
      </c>
      <c r="C45" s="23" t="s">
        <v>7</v>
      </c>
      <c r="D45" s="24">
        <v>0.48</v>
      </c>
      <c r="E45" s="4">
        <v>90</v>
      </c>
      <c r="F45" s="25">
        <f t="shared" ref="F45:F53" si="2">D45*E45</f>
        <v>43.199999999999996</v>
      </c>
    </row>
    <row r="46" spans="1:6">
      <c r="A46" s="49"/>
      <c r="B46" s="45" t="s">
        <v>47</v>
      </c>
      <c r="C46" s="23"/>
      <c r="D46" s="24"/>
      <c r="E46" s="4"/>
      <c r="F46" s="25"/>
    </row>
    <row r="47" spans="1:6">
      <c r="A47" s="49">
        <v>3.3</v>
      </c>
      <c r="B47" s="38" t="s">
        <v>48</v>
      </c>
      <c r="C47" s="23" t="s">
        <v>17</v>
      </c>
      <c r="D47" s="24">
        <v>9.6</v>
      </c>
      <c r="E47" s="4">
        <v>3</v>
      </c>
      <c r="F47" s="25">
        <f t="shared" si="2"/>
        <v>28.799999999999997</v>
      </c>
    </row>
    <row r="48" spans="1:6">
      <c r="A48" s="49">
        <v>3.4</v>
      </c>
      <c r="B48" s="38" t="s">
        <v>49</v>
      </c>
      <c r="C48" s="23" t="s">
        <v>17</v>
      </c>
      <c r="D48" s="24">
        <v>24</v>
      </c>
      <c r="E48" s="7">
        <v>3</v>
      </c>
      <c r="F48" s="25">
        <f t="shared" si="2"/>
        <v>72</v>
      </c>
    </row>
    <row r="49" spans="1:6">
      <c r="A49" s="37"/>
      <c r="B49" s="45" t="s">
        <v>50</v>
      </c>
      <c r="C49" s="23"/>
      <c r="D49" s="24"/>
      <c r="E49" s="4"/>
      <c r="F49" s="25"/>
    </row>
    <row r="50" spans="1:6">
      <c r="A50" s="49">
        <v>3.5</v>
      </c>
      <c r="B50" s="50" t="s">
        <v>51</v>
      </c>
      <c r="C50" s="36" t="s">
        <v>28</v>
      </c>
      <c r="D50" s="51">
        <v>151</v>
      </c>
      <c r="E50" s="8">
        <v>1</v>
      </c>
      <c r="F50" s="25">
        <f t="shared" si="2"/>
        <v>151</v>
      </c>
    </row>
    <row r="51" spans="1:6">
      <c r="A51" s="49">
        <v>3.6</v>
      </c>
      <c r="B51" s="50" t="s">
        <v>52</v>
      </c>
      <c r="C51" s="36" t="s">
        <v>28</v>
      </c>
      <c r="D51" s="51">
        <v>74</v>
      </c>
      <c r="E51" s="8">
        <v>1</v>
      </c>
      <c r="F51" s="25">
        <f t="shared" si="2"/>
        <v>74</v>
      </c>
    </row>
    <row r="52" spans="1:6">
      <c r="A52" s="49"/>
      <c r="B52" s="45" t="s">
        <v>33</v>
      </c>
      <c r="C52" s="23"/>
      <c r="D52" s="24"/>
      <c r="E52" s="4"/>
      <c r="F52" s="25"/>
    </row>
    <row r="53" spans="1:6" ht="42">
      <c r="A53" s="49">
        <v>3.7</v>
      </c>
      <c r="B53" s="28" t="s">
        <v>105</v>
      </c>
      <c r="C53" s="23" t="s">
        <v>17</v>
      </c>
      <c r="D53" s="24">
        <v>87</v>
      </c>
      <c r="E53" s="4">
        <v>11</v>
      </c>
      <c r="F53" s="25">
        <f t="shared" si="2"/>
        <v>957</v>
      </c>
    </row>
    <row r="54" spans="1:6">
      <c r="A54" s="323" t="s">
        <v>42</v>
      </c>
      <c r="B54" s="324"/>
      <c r="C54" s="324"/>
      <c r="D54" s="27"/>
      <c r="E54" s="11"/>
      <c r="F54" s="20">
        <f>SUM(F44:F53)</f>
        <v>1534.8</v>
      </c>
    </row>
    <row r="55" spans="1:6">
      <c r="A55" s="321" t="s">
        <v>100</v>
      </c>
      <c r="B55" s="322"/>
      <c r="C55" s="322"/>
      <c r="D55" s="322"/>
      <c r="E55" s="322"/>
      <c r="F55" s="18"/>
    </row>
    <row r="56" spans="1:6">
      <c r="A56" s="310" t="s">
        <v>86</v>
      </c>
      <c r="B56" s="311"/>
      <c r="C56" s="311"/>
      <c r="D56" s="311"/>
      <c r="E56" s="311"/>
      <c r="F56" s="312"/>
    </row>
    <row r="57" spans="1:6">
      <c r="A57" s="21"/>
      <c r="B57" s="52" t="s">
        <v>54</v>
      </c>
      <c r="C57" s="9"/>
      <c r="D57" s="53"/>
      <c r="E57" s="1"/>
      <c r="F57" s="25"/>
    </row>
    <row r="58" spans="1:6" ht="98">
      <c r="A58" s="21">
        <v>4.0999999999999996</v>
      </c>
      <c r="B58" s="26" t="s">
        <v>91</v>
      </c>
      <c r="C58" s="36" t="s">
        <v>55</v>
      </c>
      <c r="D58" s="51">
        <v>1</v>
      </c>
      <c r="E58" s="2">
        <v>100</v>
      </c>
      <c r="F58" s="25">
        <f>D58*E58</f>
        <v>100</v>
      </c>
    </row>
    <row r="59" spans="1:6" ht="84">
      <c r="A59" s="21">
        <v>4.2</v>
      </c>
      <c r="B59" s="26" t="s">
        <v>90</v>
      </c>
      <c r="C59" s="36" t="s">
        <v>55</v>
      </c>
      <c r="D59" s="51">
        <v>1</v>
      </c>
      <c r="E59" s="2">
        <v>150</v>
      </c>
      <c r="F59" s="25">
        <f>D59*E59</f>
        <v>150</v>
      </c>
    </row>
    <row r="60" spans="1:6">
      <c r="A60" s="21"/>
      <c r="B60" s="26"/>
      <c r="C60" s="36"/>
      <c r="D60" s="51"/>
      <c r="E60" s="2"/>
      <c r="F60" s="25"/>
    </row>
    <row r="61" spans="1:6">
      <c r="A61" s="323" t="s">
        <v>53</v>
      </c>
      <c r="B61" s="324"/>
      <c r="C61" s="324"/>
      <c r="D61" s="27"/>
      <c r="E61" s="11"/>
      <c r="F61" s="20">
        <f>SUM(F58:F60)</f>
        <v>250</v>
      </c>
    </row>
    <row r="62" spans="1:6">
      <c r="A62" s="321" t="s">
        <v>101</v>
      </c>
      <c r="B62" s="322"/>
      <c r="C62" s="322"/>
      <c r="D62" s="322"/>
      <c r="E62" s="322"/>
      <c r="F62" s="18"/>
    </row>
    <row r="63" spans="1:6">
      <c r="A63" s="310" t="s">
        <v>57</v>
      </c>
      <c r="B63" s="311"/>
      <c r="C63" s="311"/>
      <c r="D63" s="311"/>
      <c r="E63" s="311"/>
      <c r="F63" s="312"/>
    </row>
    <row r="64" spans="1:6" ht="126">
      <c r="A64" s="43">
        <v>5.0999999999999996</v>
      </c>
      <c r="B64" s="10" t="s">
        <v>92</v>
      </c>
      <c r="C64" s="36" t="s">
        <v>85</v>
      </c>
      <c r="D64" s="36">
        <v>4</v>
      </c>
      <c r="E64" s="2">
        <v>50</v>
      </c>
      <c r="F64" s="25">
        <f>D64*E64</f>
        <v>200</v>
      </c>
    </row>
    <row r="65" spans="1:6">
      <c r="A65" s="323" t="s">
        <v>56</v>
      </c>
      <c r="B65" s="324"/>
      <c r="C65" s="324"/>
      <c r="D65" s="27"/>
      <c r="E65" s="11"/>
      <c r="F65" s="20">
        <f>SUM(F64:F64)</f>
        <v>200</v>
      </c>
    </row>
    <row r="66" spans="1:6">
      <c r="A66" s="321" t="s">
        <v>102</v>
      </c>
      <c r="B66" s="322"/>
      <c r="C66" s="322"/>
      <c r="D66" s="322"/>
      <c r="E66" s="322"/>
      <c r="F66" s="18"/>
    </row>
    <row r="67" spans="1:6">
      <c r="A67" s="310" t="s">
        <v>58</v>
      </c>
      <c r="B67" s="311"/>
      <c r="C67" s="311"/>
      <c r="D67" s="311"/>
      <c r="E67" s="311"/>
      <c r="F67" s="312"/>
    </row>
    <row r="68" spans="1:6" ht="28">
      <c r="A68" s="43">
        <v>6.1</v>
      </c>
      <c r="B68" s="10" t="s">
        <v>59</v>
      </c>
      <c r="C68" s="23" t="s">
        <v>17</v>
      </c>
      <c r="D68" s="54">
        <v>39</v>
      </c>
      <c r="E68" s="4">
        <v>8</v>
      </c>
      <c r="F68" s="25">
        <f>D68*E68</f>
        <v>312</v>
      </c>
    </row>
    <row r="69" spans="1:6" ht="42">
      <c r="A69" s="43">
        <v>6.2</v>
      </c>
      <c r="B69" s="10" t="s">
        <v>60</v>
      </c>
      <c r="C69" s="36" t="s">
        <v>32</v>
      </c>
      <c r="D69" s="51">
        <v>47</v>
      </c>
      <c r="E69" s="4">
        <v>3</v>
      </c>
      <c r="F69" s="25">
        <f>D69*E69</f>
        <v>141</v>
      </c>
    </row>
    <row r="70" spans="1:6" ht="28">
      <c r="A70" s="43">
        <v>6.3</v>
      </c>
      <c r="B70" s="10" t="s">
        <v>61</v>
      </c>
      <c r="C70" s="36" t="s">
        <v>32</v>
      </c>
      <c r="D70" s="51">
        <v>10</v>
      </c>
      <c r="E70" s="4">
        <v>3</v>
      </c>
      <c r="F70" s="25">
        <f>D70*E70</f>
        <v>30</v>
      </c>
    </row>
    <row r="71" spans="1:6" ht="42">
      <c r="A71" s="43">
        <v>6.4</v>
      </c>
      <c r="B71" s="10" t="s">
        <v>62</v>
      </c>
      <c r="C71" s="36" t="s">
        <v>32</v>
      </c>
      <c r="D71" s="51">
        <v>40</v>
      </c>
      <c r="E71" s="4">
        <v>3</v>
      </c>
      <c r="F71" s="25">
        <f>D71*E71</f>
        <v>120</v>
      </c>
    </row>
    <row r="72" spans="1:6" ht="28">
      <c r="A72" s="43">
        <v>6.5</v>
      </c>
      <c r="B72" s="10" t="s">
        <v>63</v>
      </c>
      <c r="C72" s="36" t="s">
        <v>32</v>
      </c>
      <c r="D72" s="51">
        <v>30</v>
      </c>
      <c r="E72" s="4">
        <v>3</v>
      </c>
      <c r="F72" s="25">
        <f>D72*E72</f>
        <v>90</v>
      </c>
    </row>
    <row r="73" spans="1:6">
      <c r="A73" s="323" t="s">
        <v>64</v>
      </c>
      <c r="B73" s="324"/>
      <c r="C73" s="324"/>
      <c r="D73" s="27"/>
      <c r="E73" s="13"/>
      <c r="F73" s="20">
        <f>SUM(F68:F72)</f>
        <v>693</v>
      </c>
    </row>
    <row r="74" spans="1:6">
      <c r="A74" s="321" t="s">
        <v>103</v>
      </c>
      <c r="B74" s="322"/>
      <c r="C74" s="322"/>
      <c r="D74" s="322"/>
      <c r="E74" s="322"/>
      <c r="F74" s="55"/>
    </row>
    <row r="75" spans="1:6">
      <c r="A75" s="310" t="s">
        <v>65</v>
      </c>
      <c r="B75" s="311"/>
      <c r="C75" s="311"/>
      <c r="D75" s="311"/>
      <c r="E75" s="311"/>
      <c r="F75" s="312"/>
    </row>
    <row r="76" spans="1:6">
      <c r="A76" s="43"/>
      <c r="B76" s="45" t="s">
        <v>66</v>
      </c>
      <c r="C76" s="23"/>
      <c r="D76" s="24"/>
      <c r="E76" s="1"/>
      <c r="F76" s="25"/>
    </row>
    <row r="77" spans="1:6" ht="28">
      <c r="A77" s="21">
        <v>7.1</v>
      </c>
      <c r="B77" s="28" t="s">
        <v>67</v>
      </c>
      <c r="C77" s="23" t="s">
        <v>17</v>
      </c>
      <c r="D77" s="24">
        <v>34</v>
      </c>
      <c r="E77" s="4">
        <v>3</v>
      </c>
      <c r="F77" s="25">
        <f>D77*E77</f>
        <v>102</v>
      </c>
    </row>
    <row r="78" spans="1:6">
      <c r="A78" s="21"/>
      <c r="B78" s="45" t="s">
        <v>68</v>
      </c>
      <c r="C78" s="23"/>
      <c r="D78" s="53"/>
      <c r="E78" s="4"/>
      <c r="F78" s="25"/>
    </row>
    <row r="79" spans="1:6">
      <c r="A79" s="21">
        <v>7.3</v>
      </c>
      <c r="B79" s="28" t="s">
        <v>69</v>
      </c>
      <c r="C79" s="23" t="s">
        <v>17</v>
      </c>
      <c r="D79" s="53">
        <f>D53*2</f>
        <v>174</v>
      </c>
      <c r="E79" s="4">
        <v>2</v>
      </c>
      <c r="F79" s="25">
        <f>D79*E79</f>
        <v>348</v>
      </c>
    </row>
    <row r="80" spans="1:6">
      <c r="A80" s="323" t="s">
        <v>64</v>
      </c>
      <c r="B80" s="324"/>
      <c r="C80" s="324"/>
      <c r="D80" s="27"/>
      <c r="E80" s="11"/>
      <c r="F80" s="20">
        <f>SUM(F77:F79)</f>
        <v>450</v>
      </c>
    </row>
    <row r="81" spans="1:6">
      <c r="A81" s="321" t="s">
        <v>104</v>
      </c>
      <c r="B81" s="322"/>
      <c r="C81" s="322"/>
      <c r="D81" s="322"/>
      <c r="E81" s="322"/>
      <c r="F81" s="55"/>
    </row>
    <row r="82" spans="1:6">
      <c r="A82" s="310" t="s">
        <v>94</v>
      </c>
      <c r="B82" s="311"/>
      <c r="C82" s="311"/>
      <c r="D82" s="311"/>
      <c r="E82" s="311"/>
      <c r="F82" s="312"/>
    </row>
    <row r="83" spans="1:6" ht="42">
      <c r="A83" s="21">
        <v>8.1</v>
      </c>
      <c r="B83" s="26" t="s">
        <v>71</v>
      </c>
      <c r="C83" s="23" t="s">
        <v>17</v>
      </c>
      <c r="D83" s="24">
        <f>D79/2</f>
        <v>87</v>
      </c>
      <c r="E83" s="3">
        <v>2</v>
      </c>
      <c r="F83" s="25">
        <f>D83*E83</f>
        <v>174</v>
      </c>
    </row>
    <row r="84" spans="1:6" ht="42">
      <c r="A84" s="21">
        <v>8.1999999999999993</v>
      </c>
      <c r="B84" s="26" t="s">
        <v>72</v>
      </c>
      <c r="C84" s="23" t="s">
        <v>17</v>
      </c>
      <c r="D84" s="24">
        <f>D83</f>
        <v>87</v>
      </c>
      <c r="E84" s="3">
        <v>2</v>
      </c>
      <c r="F84" s="25">
        <f>D84*E84</f>
        <v>174</v>
      </c>
    </row>
    <row r="85" spans="1:6">
      <c r="A85" s="330" t="s">
        <v>70</v>
      </c>
      <c r="B85" s="331"/>
      <c r="C85" s="331"/>
      <c r="D85" s="56"/>
      <c r="E85" s="14"/>
      <c r="F85" s="57">
        <f>SUM(F83:F84)</f>
        <v>348</v>
      </c>
    </row>
    <row r="86" spans="1:6">
      <c r="A86" s="325"/>
      <c r="B86" s="326"/>
      <c r="C86" s="326"/>
      <c r="D86" s="326"/>
      <c r="E86" s="326"/>
      <c r="F86" s="327"/>
    </row>
    <row r="87" spans="1:6">
      <c r="A87" s="328" t="s">
        <v>73</v>
      </c>
      <c r="B87" s="329"/>
      <c r="C87" s="329"/>
      <c r="D87" s="329"/>
      <c r="E87" s="329"/>
      <c r="F87" s="55"/>
    </row>
    <row r="88" spans="1:6">
      <c r="A88" s="43">
        <v>1</v>
      </c>
      <c r="B88" s="41" t="s">
        <v>74</v>
      </c>
      <c r="C88" s="41"/>
      <c r="D88" s="47"/>
      <c r="E88" s="12"/>
      <c r="F88" s="48">
        <f>F12</f>
        <v>208.64</v>
      </c>
    </row>
    <row r="89" spans="1:6">
      <c r="A89" s="43">
        <v>2</v>
      </c>
      <c r="B89" s="41" t="s">
        <v>75</v>
      </c>
      <c r="C89" s="41"/>
      <c r="D89" s="47"/>
      <c r="E89" s="12"/>
      <c r="F89" s="48">
        <f>F40</f>
        <v>2262.66</v>
      </c>
    </row>
    <row r="90" spans="1:6">
      <c r="A90" s="43">
        <v>3</v>
      </c>
      <c r="B90" s="41" t="s">
        <v>76</v>
      </c>
      <c r="C90" s="41"/>
      <c r="D90" s="47"/>
      <c r="E90" s="12"/>
      <c r="F90" s="48">
        <f>F54</f>
        <v>1534.8</v>
      </c>
    </row>
    <row r="91" spans="1:6">
      <c r="A91" s="43">
        <v>4</v>
      </c>
      <c r="B91" s="41" t="s">
        <v>77</v>
      </c>
      <c r="C91" s="41"/>
      <c r="D91" s="47"/>
      <c r="E91" s="12"/>
      <c r="F91" s="48">
        <f>F61</f>
        <v>250</v>
      </c>
    </row>
    <row r="92" spans="1:6">
      <c r="A92" s="43">
        <v>5</v>
      </c>
      <c r="B92" s="41" t="s">
        <v>78</v>
      </c>
      <c r="C92" s="41"/>
      <c r="D92" s="47"/>
      <c r="E92" s="15"/>
      <c r="F92" s="48">
        <f>F65</f>
        <v>200</v>
      </c>
    </row>
    <row r="93" spans="1:6">
      <c r="A93" s="43">
        <v>6</v>
      </c>
      <c r="B93" s="41" t="s">
        <v>79</v>
      </c>
      <c r="C93" s="41"/>
      <c r="D93" s="47"/>
      <c r="E93" s="15"/>
      <c r="F93" s="48">
        <f>F73</f>
        <v>693</v>
      </c>
    </row>
    <row r="94" spans="1:6">
      <c r="A94" s="43">
        <v>7</v>
      </c>
      <c r="B94" s="41" t="s">
        <v>80</v>
      </c>
      <c r="C94" s="41"/>
      <c r="D94" s="47"/>
      <c r="E94" s="15"/>
      <c r="F94" s="48">
        <f>F80</f>
        <v>450</v>
      </c>
    </row>
    <row r="95" spans="1:6" ht="14.5" thickBot="1">
      <c r="A95" s="43">
        <v>8</v>
      </c>
      <c r="B95" s="41" t="s">
        <v>81</v>
      </c>
      <c r="C95" s="41"/>
      <c r="D95" s="47"/>
      <c r="E95" s="15"/>
      <c r="F95" s="48">
        <f>F85</f>
        <v>348</v>
      </c>
    </row>
    <row r="96" spans="1:6" ht="14.5" thickBot="1">
      <c r="A96" s="58"/>
      <c r="B96" s="59" t="s">
        <v>87</v>
      </c>
      <c r="C96" s="60"/>
      <c r="D96" s="61"/>
      <c r="E96" s="16"/>
      <c r="F96" s="57">
        <f>SUM(F88:F95)</f>
        <v>5947.0999999999995</v>
      </c>
    </row>
    <row r="97" spans="1:6">
      <c r="A97" s="62"/>
      <c r="B97" s="63"/>
      <c r="C97" s="63"/>
      <c r="D97" s="64"/>
      <c r="F97" s="65"/>
    </row>
    <row r="98" spans="1:6">
      <c r="A98" s="62"/>
      <c r="B98" s="66" t="s">
        <v>82</v>
      </c>
      <c r="C98" s="63"/>
      <c r="D98" s="64"/>
      <c r="F98" s="65"/>
    </row>
    <row r="99" spans="1:6">
      <c r="A99" s="62"/>
      <c r="B99" s="66"/>
      <c r="C99" s="63"/>
      <c r="D99" s="64"/>
      <c r="F99" s="65"/>
    </row>
    <row r="100" spans="1:6">
      <c r="A100" s="62"/>
      <c r="B100" s="66" t="s">
        <v>83</v>
      </c>
      <c r="C100" s="73"/>
      <c r="D100" s="64"/>
      <c r="F100" s="65"/>
    </row>
    <row r="101" spans="1:6">
      <c r="A101" s="62"/>
      <c r="B101" s="66"/>
      <c r="C101" s="73"/>
      <c r="D101" s="64"/>
      <c r="F101" s="65"/>
    </row>
    <row r="102" spans="1:6">
      <c r="A102" s="62"/>
      <c r="B102" s="66" t="s">
        <v>84</v>
      </c>
      <c r="C102" s="63"/>
      <c r="D102" s="64"/>
      <c r="F102" s="65"/>
    </row>
  </sheetData>
  <protectedRanges>
    <protectedRange sqref="B97:B102" name="Range2"/>
    <protectedRange sqref="E5 E12:E14 E40:E43 E54:E67 E73:E76 E85:E95 E80:E84" name="Range1_2"/>
    <protectedRange sqref="E6:E11" name="Range1_1"/>
    <protectedRange sqref="E15:E39" name="Range1_1_1"/>
    <protectedRange sqref="E44:E53" name="Range1_1_2"/>
    <protectedRange sqref="E68:E72" name="Range1_1_3"/>
    <protectedRange sqref="E77:E79" name="Range1_1_4"/>
  </protectedRanges>
  <mergeCells count="28">
    <mergeCell ref="A86:F86"/>
    <mergeCell ref="A87:E87"/>
    <mergeCell ref="A80:C80"/>
    <mergeCell ref="A81:E81"/>
    <mergeCell ref="A82:F82"/>
    <mergeCell ref="A85:C85"/>
    <mergeCell ref="A75:F75"/>
    <mergeCell ref="A54:C54"/>
    <mergeCell ref="A55:E55"/>
    <mergeCell ref="A56:F56"/>
    <mergeCell ref="A61:C61"/>
    <mergeCell ref="A62:E62"/>
    <mergeCell ref="A63:F63"/>
    <mergeCell ref="A65:C65"/>
    <mergeCell ref="A66:E66"/>
    <mergeCell ref="A67:F67"/>
    <mergeCell ref="A73:C73"/>
    <mergeCell ref="A74:E74"/>
    <mergeCell ref="A42:F42"/>
    <mergeCell ref="A1:F1"/>
    <mergeCell ref="A2:F2"/>
    <mergeCell ref="A3:E3"/>
    <mergeCell ref="A5:E5"/>
    <mergeCell ref="A12:C12"/>
    <mergeCell ref="A13:E13"/>
    <mergeCell ref="A14:F14"/>
    <mergeCell ref="A40:C40"/>
    <mergeCell ref="A41:E4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I46"/>
  <sheetViews>
    <sheetView topLeftCell="A7" zoomScaleNormal="100" workbookViewId="0">
      <selection activeCell="E27" sqref="E27"/>
    </sheetView>
  </sheetViews>
  <sheetFormatPr defaultColWidth="9.1796875" defaultRowHeight="14"/>
  <cols>
    <col min="1" max="1" width="9.26953125" style="145" bestFit="1" customWidth="1"/>
    <col min="2" max="2" width="36.7265625" style="145" customWidth="1"/>
    <col min="3" max="3" width="12.1796875" style="145" customWidth="1"/>
    <col min="4" max="4" width="10.1796875" style="145" bestFit="1" customWidth="1"/>
    <col min="5" max="5" width="12.453125" style="210" customWidth="1"/>
    <col min="6" max="6" width="13.1796875" style="145" customWidth="1"/>
    <col min="7" max="7" width="9.1796875" style="145"/>
    <col min="8" max="8" width="13.81640625" style="145" customWidth="1"/>
    <col min="9" max="9" width="11.1796875" style="145" bestFit="1" customWidth="1"/>
    <col min="10" max="16384" width="9.1796875" style="145"/>
  </cols>
  <sheetData>
    <row r="1" spans="1:6" ht="15.5">
      <c r="A1" s="336" t="s">
        <v>179</v>
      </c>
      <c r="B1" s="337"/>
      <c r="C1" s="337"/>
      <c r="D1" s="337"/>
      <c r="E1" s="337"/>
      <c r="F1" s="338"/>
    </row>
    <row r="2" spans="1:6" ht="102" customHeight="1">
      <c r="A2" s="339" t="s">
        <v>181</v>
      </c>
      <c r="B2" s="340"/>
      <c r="C2" s="340"/>
      <c r="D2" s="340"/>
      <c r="E2" s="340"/>
      <c r="F2" s="341"/>
    </row>
    <row r="3" spans="1:6">
      <c r="A3" s="342" t="s">
        <v>0</v>
      </c>
      <c r="B3" s="343"/>
      <c r="C3" s="343"/>
      <c r="D3" s="343"/>
      <c r="E3" s="343"/>
      <c r="F3" s="157"/>
    </row>
    <row r="4" spans="1:6">
      <c r="A4" s="158" t="s">
        <v>1</v>
      </c>
      <c r="B4" s="159" t="s">
        <v>2</v>
      </c>
      <c r="C4" s="160" t="s">
        <v>3</v>
      </c>
      <c r="D4" s="161" t="s">
        <v>4</v>
      </c>
      <c r="E4" s="162" t="s">
        <v>88</v>
      </c>
      <c r="F4" s="163" t="s">
        <v>89</v>
      </c>
    </row>
    <row r="5" spans="1:6">
      <c r="A5" s="344" t="s">
        <v>96</v>
      </c>
      <c r="B5" s="345"/>
      <c r="C5" s="345"/>
      <c r="D5" s="345"/>
      <c r="E5" s="345"/>
      <c r="F5" s="157"/>
    </row>
    <row r="6" spans="1:6" ht="70">
      <c r="A6" s="164">
        <v>1.1000000000000001</v>
      </c>
      <c r="B6" s="165" t="s">
        <v>8</v>
      </c>
      <c r="C6" s="166" t="s">
        <v>7</v>
      </c>
      <c r="D6" s="167">
        <v>1.5</v>
      </c>
      <c r="E6" s="168">
        <v>100</v>
      </c>
      <c r="F6" s="169">
        <f>D6*E6</f>
        <v>150</v>
      </c>
    </row>
    <row r="7" spans="1:6" ht="28">
      <c r="A7" s="164">
        <v>1.2</v>
      </c>
      <c r="B7" s="170" t="s">
        <v>155</v>
      </c>
      <c r="C7" s="166" t="s">
        <v>7</v>
      </c>
      <c r="D7" s="167">
        <v>48.5</v>
      </c>
      <c r="E7" s="168">
        <v>140</v>
      </c>
      <c r="F7" s="169">
        <f>D7*E7</f>
        <v>6790</v>
      </c>
    </row>
    <row r="8" spans="1:6" ht="28">
      <c r="A8" s="164">
        <v>1.4</v>
      </c>
      <c r="B8" s="170" t="s">
        <v>11</v>
      </c>
      <c r="C8" s="166" t="s">
        <v>7</v>
      </c>
      <c r="D8" s="167">
        <f>PI()*1*1/4*50</f>
        <v>39.269908169872416</v>
      </c>
      <c r="E8" s="168">
        <v>2</v>
      </c>
      <c r="F8" s="169">
        <f>D8*E8</f>
        <v>78.539816339744831</v>
      </c>
    </row>
    <row r="9" spans="1:6" ht="28">
      <c r="A9" s="164">
        <v>1.5</v>
      </c>
      <c r="B9" s="170" t="s">
        <v>156</v>
      </c>
      <c r="C9" s="166" t="s">
        <v>5</v>
      </c>
      <c r="D9" s="167">
        <v>4</v>
      </c>
      <c r="E9" s="168">
        <v>10</v>
      </c>
      <c r="F9" s="169">
        <f>D9*E9</f>
        <v>40</v>
      </c>
    </row>
    <row r="10" spans="1:6">
      <c r="A10" s="334" t="s">
        <v>99</v>
      </c>
      <c r="B10" s="335"/>
      <c r="C10" s="335"/>
      <c r="D10" s="171"/>
      <c r="E10" s="168"/>
      <c r="F10" s="172">
        <f>SUM(F6:F9)</f>
        <v>7058.5398163397449</v>
      </c>
    </row>
    <row r="11" spans="1:6">
      <c r="A11" s="344" t="s">
        <v>97</v>
      </c>
      <c r="B11" s="345"/>
      <c r="C11" s="345"/>
      <c r="D11" s="345"/>
      <c r="E11" s="345"/>
      <c r="F11" s="157"/>
    </row>
    <row r="12" spans="1:6" ht="68.25" customHeight="1">
      <c r="A12" s="346" t="s">
        <v>14</v>
      </c>
      <c r="B12" s="347"/>
      <c r="C12" s="347"/>
      <c r="D12" s="347"/>
      <c r="E12" s="347"/>
      <c r="F12" s="348"/>
    </row>
    <row r="13" spans="1:6">
      <c r="A13" s="164"/>
      <c r="B13" s="173" t="s">
        <v>18</v>
      </c>
      <c r="C13" s="166"/>
      <c r="D13" s="171"/>
      <c r="E13" s="174"/>
      <c r="F13" s="169"/>
    </row>
    <row r="14" spans="1:6">
      <c r="A14" s="164"/>
      <c r="B14" s="175" t="s">
        <v>157</v>
      </c>
      <c r="C14" s="166"/>
      <c r="D14" s="176"/>
      <c r="E14" s="177"/>
      <c r="F14" s="169"/>
    </row>
    <row r="15" spans="1:6" ht="27.75" customHeight="1">
      <c r="A15" s="164">
        <v>2.1</v>
      </c>
      <c r="B15" s="178" t="s">
        <v>160</v>
      </c>
      <c r="C15" s="166" t="s">
        <v>7</v>
      </c>
      <c r="D15" s="167">
        <f>(((PI()*1^2)-(PI()*0.8^2))*51.5)+(PI()*1^2*0.1)</f>
        <v>58.559287062913739</v>
      </c>
      <c r="E15" s="168">
        <v>120</v>
      </c>
      <c r="F15" s="169">
        <f t="shared" ref="F15:F22" si="0">D15*E15</f>
        <v>7027.1144475496485</v>
      </c>
    </row>
    <row r="16" spans="1:6" ht="28">
      <c r="A16" s="164">
        <v>2.2000000000000002</v>
      </c>
      <c r="B16" s="178" t="s">
        <v>158</v>
      </c>
      <c r="C16" s="166" t="s">
        <v>7</v>
      </c>
      <c r="D16" s="167">
        <f>((PI()*1.4^2)-(PI()*1^2))*0.2</f>
        <v>0.60318578948924007</v>
      </c>
      <c r="E16" s="168">
        <v>120</v>
      </c>
      <c r="F16" s="169">
        <f t="shared" si="0"/>
        <v>72.382294738708808</v>
      </c>
    </row>
    <row r="17" spans="1:9">
      <c r="A17" s="164">
        <v>2.2999999999999998</v>
      </c>
      <c r="B17" s="178" t="s">
        <v>159</v>
      </c>
      <c r="C17" s="166" t="s">
        <v>7</v>
      </c>
      <c r="D17" s="167">
        <f>((PI()*4^2)-(PI()*1^2))*0.4</f>
        <v>18.849555921538759</v>
      </c>
      <c r="E17" s="168">
        <v>120</v>
      </c>
      <c r="F17" s="169">
        <f t="shared" si="0"/>
        <v>2261.9467105846511</v>
      </c>
    </row>
    <row r="18" spans="1:9" ht="56">
      <c r="A18" s="164">
        <v>2.4</v>
      </c>
      <c r="B18" s="179" t="s">
        <v>24</v>
      </c>
      <c r="C18" s="166" t="s">
        <v>7</v>
      </c>
      <c r="D18" s="180">
        <v>6.4</v>
      </c>
      <c r="E18" s="168">
        <v>120</v>
      </c>
      <c r="F18" s="169">
        <f t="shared" si="0"/>
        <v>768</v>
      </c>
    </row>
    <row r="19" spans="1:9">
      <c r="A19" s="164"/>
      <c r="B19" s="173" t="s">
        <v>25</v>
      </c>
      <c r="C19" s="166"/>
      <c r="D19" s="171"/>
      <c r="E19" s="174"/>
      <c r="F19" s="169"/>
    </row>
    <row r="20" spans="1:9" ht="84">
      <c r="A20" s="164">
        <v>2.4</v>
      </c>
      <c r="B20" s="179" t="s">
        <v>27</v>
      </c>
      <c r="C20" s="181" t="s">
        <v>28</v>
      </c>
      <c r="D20" s="167">
        <v>819.12</v>
      </c>
      <c r="E20" s="182">
        <v>1.5</v>
      </c>
      <c r="F20" s="169">
        <f t="shared" si="0"/>
        <v>1228.68</v>
      </c>
    </row>
    <row r="21" spans="1:9">
      <c r="A21" s="183"/>
      <c r="B21" s="173" t="s">
        <v>29</v>
      </c>
      <c r="C21" s="184"/>
      <c r="D21" s="171"/>
      <c r="E21" s="174"/>
      <c r="F21" s="169"/>
      <c r="I21" s="185"/>
    </row>
    <row r="22" spans="1:9" ht="42">
      <c r="A22" s="186">
        <v>2.5</v>
      </c>
      <c r="B22" s="170" t="s">
        <v>30</v>
      </c>
      <c r="C22" s="187" t="s">
        <v>17</v>
      </c>
      <c r="D22" s="167">
        <v>40</v>
      </c>
      <c r="E22" s="168">
        <v>3.5</v>
      </c>
      <c r="F22" s="169">
        <f t="shared" si="0"/>
        <v>140</v>
      </c>
    </row>
    <row r="23" spans="1:9">
      <c r="A23" s="334" t="s">
        <v>13</v>
      </c>
      <c r="B23" s="335"/>
      <c r="C23" s="335"/>
      <c r="D23" s="171"/>
      <c r="E23" s="188"/>
      <c r="F23" s="172">
        <f>SUM(F13:F22)</f>
        <v>11498.123452873009</v>
      </c>
    </row>
    <row r="24" spans="1:9">
      <c r="A24" s="344" t="s">
        <v>161</v>
      </c>
      <c r="B24" s="345"/>
      <c r="C24" s="345"/>
      <c r="D24" s="345"/>
      <c r="E24" s="345"/>
      <c r="F24" s="157"/>
    </row>
    <row r="25" spans="1:9" ht="39.75" customHeight="1">
      <c r="A25" s="346" t="s">
        <v>176</v>
      </c>
      <c r="B25" s="347"/>
      <c r="C25" s="347"/>
      <c r="D25" s="347"/>
      <c r="E25" s="347"/>
      <c r="F25" s="348"/>
    </row>
    <row r="26" spans="1:9" ht="30" customHeight="1">
      <c r="A26" s="183">
        <v>3.01</v>
      </c>
      <c r="B26" s="170" t="s">
        <v>173</v>
      </c>
      <c r="C26" s="166" t="s">
        <v>174</v>
      </c>
      <c r="D26" s="167">
        <f>4.8*4.8*0.6</f>
        <v>13.824</v>
      </c>
      <c r="E26" s="168">
        <v>120</v>
      </c>
      <c r="F26" s="169">
        <f>D26*E26</f>
        <v>1658.8799999999999</v>
      </c>
    </row>
    <row r="27" spans="1:9" ht="30" customHeight="1">
      <c r="A27" s="189"/>
      <c r="B27" s="156" t="s">
        <v>177</v>
      </c>
      <c r="C27" s="166"/>
      <c r="D27" s="167"/>
      <c r="E27" s="168"/>
      <c r="F27" s="168"/>
    </row>
    <row r="28" spans="1:9" ht="30" customHeight="1">
      <c r="A28" s="189">
        <v>3.02</v>
      </c>
      <c r="B28" s="190" t="s">
        <v>175</v>
      </c>
      <c r="C28" s="191" t="s">
        <v>162</v>
      </c>
      <c r="D28" s="191">
        <v>1</v>
      </c>
      <c r="E28" s="168"/>
      <c r="F28" s="168"/>
    </row>
    <row r="29" spans="1:9" ht="30" customHeight="1">
      <c r="A29" s="189">
        <f>A28+0.01</f>
        <v>3.03</v>
      </c>
      <c r="B29" s="190" t="s">
        <v>163</v>
      </c>
      <c r="C29" s="191" t="s">
        <v>162</v>
      </c>
      <c r="D29" s="191">
        <v>1</v>
      </c>
      <c r="E29" s="168"/>
      <c r="F29" s="168"/>
    </row>
    <row r="30" spans="1:9" ht="30" customHeight="1">
      <c r="A30" s="189">
        <f t="shared" ref="A30:A37" si="1">A29+0.01</f>
        <v>3.0399999999999996</v>
      </c>
      <c r="B30" s="190" t="s">
        <v>164</v>
      </c>
      <c r="C30" s="191" t="s">
        <v>162</v>
      </c>
      <c r="D30" s="191">
        <v>6</v>
      </c>
      <c r="E30" s="168"/>
      <c r="F30" s="168"/>
    </row>
    <row r="31" spans="1:9" ht="30" customHeight="1">
      <c r="A31" s="189">
        <f t="shared" si="1"/>
        <v>3.0499999999999994</v>
      </c>
      <c r="B31" s="190" t="s">
        <v>165</v>
      </c>
      <c r="C31" s="191" t="s">
        <v>166</v>
      </c>
      <c r="D31" s="191">
        <v>80</v>
      </c>
      <c r="E31" s="168"/>
      <c r="F31" s="168"/>
    </row>
    <row r="32" spans="1:9" ht="30" customHeight="1">
      <c r="A32" s="189">
        <f t="shared" si="1"/>
        <v>3.0599999999999992</v>
      </c>
      <c r="B32" s="190" t="s">
        <v>167</v>
      </c>
      <c r="C32" s="191" t="s">
        <v>166</v>
      </c>
      <c r="D32" s="191">
        <v>80</v>
      </c>
      <c r="E32" s="168"/>
      <c r="F32" s="168"/>
    </row>
    <row r="33" spans="1:6" ht="30" customHeight="1">
      <c r="A33" s="189">
        <f t="shared" si="1"/>
        <v>3.069999999999999</v>
      </c>
      <c r="B33" s="190" t="s">
        <v>168</v>
      </c>
      <c r="C33" s="191" t="s">
        <v>162</v>
      </c>
      <c r="D33" s="191">
        <v>1</v>
      </c>
      <c r="E33" s="168"/>
      <c r="F33" s="168"/>
    </row>
    <row r="34" spans="1:6" ht="30" customHeight="1">
      <c r="A34" s="189">
        <f t="shared" si="1"/>
        <v>3.0799999999999987</v>
      </c>
      <c r="B34" s="190" t="s">
        <v>169</v>
      </c>
      <c r="C34" s="191" t="s">
        <v>162</v>
      </c>
      <c r="D34" s="191">
        <v>1</v>
      </c>
      <c r="E34" s="168"/>
      <c r="F34" s="168"/>
    </row>
    <row r="35" spans="1:6" ht="30" customHeight="1">
      <c r="A35" s="189">
        <f t="shared" si="1"/>
        <v>3.0899999999999985</v>
      </c>
      <c r="B35" s="190" t="s">
        <v>170</v>
      </c>
      <c r="C35" s="191" t="s">
        <v>162</v>
      </c>
      <c r="D35" s="191">
        <v>1</v>
      </c>
      <c r="E35" s="168"/>
      <c r="F35" s="168"/>
    </row>
    <row r="36" spans="1:6" ht="30" customHeight="1">
      <c r="A36" s="189">
        <f t="shared" si="1"/>
        <v>3.0999999999999983</v>
      </c>
      <c r="B36" s="190" t="s">
        <v>171</v>
      </c>
      <c r="C36" s="191" t="s">
        <v>162</v>
      </c>
      <c r="D36" s="191">
        <v>1</v>
      </c>
      <c r="E36" s="168"/>
      <c r="F36" s="168"/>
    </row>
    <row r="37" spans="1:6" ht="30" customHeight="1">
      <c r="A37" s="189">
        <f t="shared" si="1"/>
        <v>3.1099999999999981</v>
      </c>
      <c r="B37" s="190" t="s">
        <v>172</v>
      </c>
      <c r="C37" s="191" t="s">
        <v>162</v>
      </c>
      <c r="D37" s="191">
        <v>1</v>
      </c>
      <c r="E37" s="168"/>
      <c r="F37" s="168"/>
    </row>
    <row r="38" spans="1:6" ht="30" customHeight="1">
      <c r="A38" s="189">
        <f>A36+0.01</f>
        <v>3.1099999999999981</v>
      </c>
      <c r="B38" s="170" t="s">
        <v>178</v>
      </c>
      <c r="C38" s="192" t="s">
        <v>174</v>
      </c>
      <c r="D38" s="193">
        <v>1</v>
      </c>
      <c r="E38" s="168"/>
      <c r="F38" s="168"/>
    </row>
    <row r="39" spans="1:6" ht="30" customHeight="1">
      <c r="A39" s="189">
        <f>A37+0.01</f>
        <v>3.1199999999999979</v>
      </c>
      <c r="B39" s="334" t="s">
        <v>42</v>
      </c>
      <c r="C39" s="335"/>
      <c r="D39" s="335"/>
      <c r="E39" s="168"/>
      <c r="F39" s="168">
        <f>SUM(F26:F38)</f>
        <v>1658.8799999999999</v>
      </c>
    </row>
    <row r="40" spans="1:6">
      <c r="A40" s="332" t="s">
        <v>73</v>
      </c>
      <c r="B40" s="333"/>
      <c r="C40" s="333"/>
      <c r="D40" s="333"/>
      <c r="E40" s="333"/>
      <c r="F40" s="194"/>
    </row>
    <row r="41" spans="1:6">
      <c r="A41" s="195">
        <v>1</v>
      </c>
      <c r="B41" s="196" t="s">
        <v>74</v>
      </c>
      <c r="C41" s="196"/>
      <c r="D41" s="197"/>
      <c r="E41" s="198"/>
      <c r="F41" s="199">
        <f>F10</f>
        <v>7058.5398163397449</v>
      </c>
    </row>
    <row r="42" spans="1:6">
      <c r="A42" s="195">
        <v>2</v>
      </c>
      <c r="B42" s="196" t="s">
        <v>75</v>
      </c>
      <c r="C42" s="196"/>
      <c r="D42" s="197"/>
      <c r="E42" s="198"/>
      <c r="F42" s="199">
        <f>F23</f>
        <v>11498.123452873009</v>
      </c>
    </row>
    <row r="43" spans="1:6">
      <c r="A43" s="195">
        <v>3</v>
      </c>
      <c r="B43" s="196" t="s">
        <v>180</v>
      </c>
      <c r="C43" s="196"/>
      <c r="D43" s="197"/>
      <c r="E43" s="198"/>
      <c r="F43" s="199"/>
    </row>
    <row r="44" spans="1:6" ht="14.5" thickBot="1">
      <c r="A44" s="195">
        <v>4</v>
      </c>
      <c r="B44" s="196" t="s">
        <v>81</v>
      </c>
      <c r="C44" s="196"/>
      <c r="D44" s="197"/>
      <c r="E44" s="200"/>
      <c r="F44" s="199"/>
    </row>
    <row r="45" spans="1:6" ht="14.5" thickBot="1">
      <c r="A45" s="201"/>
      <c r="B45" s="202" t="s">
        <v>87</v>
      </c>
      <c r="C45" s="203"/>
      <c r="D45" s="204"/>
      <c r="E45" s="205"/>
      <c r="F45" s="206">
        <f>SUM(F41:F44)</f>
        <v>18556.663269212753</v>
      </c>
    </row>
    <row r="46" spans="1:6">
      <c r="A46" s="207"/>
      <c r="B46" s="208"/>
      <c r="C46" s="208"/>
      <c r="D46" s="209"/>
      <c r="F46" s="211"/>
    </row>
  </sheetData>
  <protectedRanges>
    <protectedRange sqref="B46" name="Range2"/>
    <protectedRange sqref="E5 E10:E12 E23:E25 E44 E40:E43" name="Range1_2"/>
    <protectedRange sqref="E6:E9" name="Range1_1"/>
    <protectedRange sqref="E13:E22" name="Range1_1_1"/>
    <protectedRange sqref="E26:E39" name="Range1_1_2"/>
  </protectedRanges>
  <mergeCells count="12">
    <mergeCell ref="A40:E40"/>
    <mergeCell ref="B39:D39"/>
    <mergeCell ref="A1:F1"/>
    <mergeCell ref="A2:F2"/>
    <mergeCell ref="A3:E3"/>
    <mergeCell ref="A5:E5"/>
    <mergeCell ref="A10:C10"/>
    <mergeCell ref="A11:E11"/>
    <mergeCell ref="A12:F12"/>
    <mergeCell ref="A23:C23"/>
    <mergeCell ref="A24:E24"/>
    <mergeCell ref="A25:F25"/>
  </mergeCells>
  <pageMargins left="0.44" right="0.24" top="0.8" bottom="0.34" header="0.28999999999999998" footer="0.2"/>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F19"/>
  <sheetViews>
    <sheetView view="pageBreakPreview" zoomScale="130" zoomScaleNormal="100" zoomScaleSheetLayoutView="130" workbookViewId="0">
      <selection activeCell="A5" sqref="A1:XFD5"/>
    </sheetView>
  </sheetViews>
  <sheetFormatPr defaultColWidth="9.1796875" defaultRowHeight="13"/>
  <cols>
    <col min="1" max="1" width="5.453125" style="134" bestFit="1" customWidth="1"/>
    <col min="2" max="2" width="36" style="134" customWidth="1"/>
    <col min="3" max="4" width="10.1796875" style="134" customWidth="1"/>
    <col min="5" max="5" width="11.7265625" style="131" bestFit="1" customWidth="1"/>
    <col min="6" max="6" width="14.26953125" style="134" customWidth="1"/>
    <col min="7" max="7" width="9.1796875" style="82"/>
    <col min="8" max="8" width="13.81640625" style="82" customWidth="1"/>
    <col min="9" max="9" width="11.1796875" style="82" bestFit="1" customWidth="1"/>
    <col min="10" max="16384" width="9.1796875" style="82"/>
  </cols>
  <sheetData>
    <row r="1" spans="1:6" ht="18.5">
      <c r="C1" s="236"/>
      <c r="D1" s="236"/>
    </row>
    <row r="2" spans="1:6">
      <c r="A2" s="233"/>
      <c r="B2" s="234" t="s">
        <v>263</v>
      </c>
    </row>
    <row r="3" spans="1:6">
      <c r="A3" s="233"/>
      <c r="B3" s="234" t="s">
        <v>264</v>
      </c>
    </row>
    <row r="4" spans="1:6" ht="26">
      <c r="A4" s="233"/>
      <c r="B4" s="238" t="s">
        <v>285</v>
      </c>
    </row>
    <row r="5" spans="1:6">
      <c r="A5" s="233"/>
      <c r="B5" s="235" t="s">
        <v>277</v>
      </c>
    </row>
    <row r="7" spans="1:6" ht="46">
      <c r="A7" s="242" t="s">
        <v>283</v>
      </c>
      <c r="B7" s="241" t="s">
        <v>282</v>
      </c>
      <c r="C7" s="239" t="s">
        <v>279</v>
      </c>
      <c r="D7" s="239" t="s">
        <v>280</v>
      </c>
      <c r="E7" s="239" t="s">
        <v>281</v>
      </c>
      <c r="F7" s="240" t="s">
        <v>284</v>
      </c>
    </row>
    <row r="8" spans="1:6">
      <c r="A8" s="108">
        <v>1</v>
      </c>
      <c r="B8" s="112" t="s">
        <v>74</v>
      </c>
      <c r="C8" s="113"/>
      <c r="D8" s="113"/>
      <c r="E8" s="114"/>
      <c r="F8" s="243"/>
    </row>
    <row r="9" spans="1:6">
      <c r="A9" s="108">
        <v>2</v>
      </c>
      <c r="B9" s="112" t="s">
        <v>75</v>
      </c>
      <c r="C9" s="113"/>
      <c r="D9" s="113"/>
      <c r="E9" s="114"/>
      <c r="F9" s="243"/>
    </row>
    <row r="10" spans="1:6">
      <c r="A10" s="108">
        <v>3</v>
      </c>
      <c r="B10" s="112" t="s">
        <v>127</v>
      </c>
      <c r="C10" s="113"/>
      <c r="D10" s="113"/>
      <c r="E10" s="114"/>
      <c r="F10" s="243"/>
    </row>
    <row r="11" spans="1:6">
      <c r="A11" s="108">
        <v>4</v>
      </c>
      <c r="B11" s="112" t="s">
        <v>80</v>
      </c>
      <c r="C11" s="113"/>
      <c r="D11" s="113"/>
      <c r="E11" s="125"/>
      <c r="F11" s="243"/>
    </row>
    <row r="12" spans="1:6" ht="26">
      <c r="A12" s="87">
        <v>5</v>
      </c>
      <c r="B12" s="86" t="s">
        <v>269</v>
      </c>
      <c r="C12" s="113"/>
      <c r="D12" s="113"/>
      <c r="E12" s="125"/>
      <c r="F12" s="243"/>
    </row>
    <row r="13" spans="1:6">
      <c r="A13" s="108"/>
      <c r="B13" s="244" t="s">
        <v>87</v>
      </c>
      <c r="C13" s="113"/>
      <c r="D13" s="113"/>
      <c r="E13" s="125"/>
      <c r="F13" s="245">
        <f>SUM(F8:F12)</f>
        <v>0</v>
      </c>
    </row>
    <row r="14" spans="1:6">
      <c r="A14" s="62"/>
      <c r="B14" s="63"/>
      <c r="C14" s="64"/>
      <c r="D14" s="64"/>
      <c r="F14" s="132"/>
    </row>
    <row r="15" spans="1:6">
      <c r="A15" s="62"/>
      <c r="B15" s="133" t="s">
        <v>82</v>
      </c>
      <c r="C15" s="64"/>
      <c r="D15" s="64"/>
      <c r="F15" s="132"/>
    </row>
    <row r="16" spans="1:6">
      <c r="A16" s="62"/>
      <c r="B16" s="133"/>
      <c r="C16" s="64"/>
      <c r="D16" s="64"/>
      <c r="F16" s="132"/>
    </row>
    <row r="17" spans="1:6">
      <c r="A17" s="62"/>
      <c r="B17" s="133" t="s">
        <v>83</v>
      </c>
      <c r="C17" s="64"/>
      <c r="D17" s="64"/>
      <c r="F17" s="132"/>
    </row>
    <row r="18" spans="1:6">
      <c r="A18" s="62"/>
      <c r="B18" s="133"/>
      <c r="C18" s="64"/>
      <c r="D18" s="64"/>
      <c r="F18" s="132"/>
    </row>
    <row r="19" spans="1:6">
      <c r="A19" s="62"/>
      <c r="B19" s="133" t="s">
        <v>84</v>
      </c>
      <c r="C19" s="64"/>
      <c r="D19" s="64"/>
      <c r="F19" s="132"/>
    </row>
  </sheetData>
  <protectedRanges>
    <protectedRange sqref="B14:B19" name="Range2"/>
    <protectedRange sqref="E7:E12" name="Range1_2"/>
  </protectedRanges>
  <pageMargins left="0.44" right="0.24" top="0.8" bottom="0.34" header="0.28999999999999998" footer="0.2"/>
  <pageSetup paperSize="9" scale="93"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G19"/>
  <sheetViews>
    <sheetView view="pageBreakPreview" zoomScale="130" zoomScaleNormal="100" zoomScaleSheetLayoutView="130" workbookViewId="0">
      <selection activeCell="B15" sqref="B15"/>
    </sheetView>
  </sheetViews>
  <sheetFormatPr defaultColWidth="9.1796875" defaultRowHeight="13"/>
  <cols>
    <col min="1" max="1" width="5.453125" style="134" bestFit="1" customWidth="1"/>
    <col min="2" max="2" width="36" style="134" customWidth="1"/>
    <col min="3" max="3" width="7.7265625" style="134" customWidth="1"/>
    <col min="4" max="5" width="10.1796875" style="134" customWidth="1"/>
    <col min="6" max="6" width="11.7265625" style="131" bestFit="1" customWidth="1"/>
    <col min="7" max="7" width="14.26953125" style="134" customWidth="1"/>
    <col min="8" max="8" width="9.1796875" style="82"/>
    <col min="9" max="9" width="13.81640625" style="82" customWidth="1"/>
    <col min="10" max="10" width="11.1796875" style="82" bestFit="1" customWidth="1"/>
    <col min="11" max="16384" width="9.1796875" style="82"/>
  </cols>
  <sheetData>
    <row r="1" spans="1:7" ht="18.5">
      <c r="C1" s="236"/>
      <c r="D1" s="236"/>
      <c r="E1" s="236"/>
    </row>
    <row r="2" spans="1:7">
      <c r="A2" s="233"/>
      <c r="B2" s="234" t="s">
        <v>263</v>
      </c>
    </row>
    <row r="3" spans="1:7">
      <c r="A3" s="233"/>
      <c r="B3" s="234" t="s">
        <v>264</v>
      </c>
    </row>
    <row r="4" spans="1:7" ht="26">
      <c r="A4" s="233"/>
      <c r="B4" s="238" t="s">
        <v>276</v>
      </c>
    </row>
    <row r="5" spans="1:7">
      <c r="A5" s="233"/>
      <c r="B5" s="235" t="s">
        <v>277</v>
      </c>
    </row>
    <row r="7" spans="1:7" ht="57.5">
      <c r="A7" s="242" t="s">
        <v>283</v>
      </c>
      <c r="B7" s="241" t="s">
        <v>282</v>
      </c>
      <c r="C7" s="239" t="s">
        <v>278</v>
      </c>
      <c r="D7" s="239" t="s">
        <v>279</v>
      </c>
      <c r="E7" s="239" t="s">
        <v>280</v>
      </c>
      <c r="F7" s="239" t="s">
        <v>281</v>
      </c>
      <c r="G7" s="240" t="s">
        <v>284</v>
      </c>
    </row>
    <row r="8" spans="1:7">
      <c r="A8" s="108">
        <v>1</v>
      </c>
      <c r="B8" s="112" t="s">
        <v>74</v>
      </c>
      <c r="C8" s="112"/>
      <c r="D8" s="113"/>
      <c r="E8" s="113"/>
      <c r="F8" s="114"/>
      <c r="G8" s="243"/>
    </row>
    <row r="9" spans="1:7">
      <c r="A9" s="108">
        <v>2</v>
      </c>
      <c r="B9" s="112" t="s">
        <v>75</v>
      </c>
      <c r="C9" s="112"/>
      <c r="D9" s="113"/>
      <c r="E9" s="113"/>
      <c r="F9" s="114"/>
      <c r="G9" s="243"/>
    </row>
    <row r="10" spans="1:7">
      <c r="A10" s="108">
        <v>3</v>
      </c>
      <c r="B10" s="112" t="s">
        <v>127</v>
      </c>
      <c r="C10" s="112"/>
      <c r="D10" s="113"/>
      <c r="E10" s="113"/>
      <c r="F10" s="114"/>
      <c r="G10" s="243"/>
    </row>
    <row r="11" spans="1:7">
      <c r="A11" s="108">
        <v>4</v>
      </c>
      <c r="B11" s="112" t="s">
        <v>80</v>
      </c>
      <c r="C11" s="112"/>
      <c r="D11" s="113"/>
      <c r="E11" s="113"/>
      <c r="F11" s="125"/>
      <c r="G11" s="243"/>
    </row>
    <row r="12" spans="1:7" ht="26">
      <c r="A12" s="87">
        <v>5</v>
      </c>
      <c r="B12" s="86" t="s">
        <v>269</v>
      </c>
      <c r="C12" s="112"/>
      <c r="D12" s="113"/>
      <c r="E12" s="113"/>
      <c r="F12" s="125"/>
      <c r="G12" s="243"/>
    </row>
    <row r="13" spans="1:7">
      <c r="A13" s="108"/>
      <c r="B13" s="244" t="s">
        <v>87</v>
      </c>
      <c r="C13" s="112"/>
      <c r="D13" s="113"/>
      <c r="E13" s="113"/>
      <c r="F13" s="125"/>
      <c r="G13" s="245">
        <f>SUM(G8:G12)</f>
        <v>0</v>
      </c>
    </row>
    <row r="14" spans="1:7">
      <c r="A14" s="62"/>
      <c r="B14" s="63"/>
      <c r="C14" s="63"/>
      <c r="D14" s="64"/>
      <c r="E14" s="64"/>
      <c r="G14" s="132"/>
    </row>
    <row r="15" spans="1:7">
      <c r="A15" s="62"/>
      <c r="B15" s="133" t="s">
        <v>82</v>
      </c>
      <c r="C15" s="63"/>
      <c r="D15" s="64"/>
      <c r="E15" s="64"/>
      <c r="G15" s="132"/>
    </row>
    <row r="16" spans="1:7">
      <c r="A16" s="62"/>
      <c r="B16" s="133"/>
      <c r="C16" s="63"/>
      <c r="D16" s="64"/>
      <c r="E16" s="64"/>
      <c r="G16" s="132"/>
    </row>
    <row r="17" spans="1:7">
      <c r="A17" s="62"/>
      <c r="B17" s="133" t="s">
        <v>83</v>
      </c>
      <c r="C17" s="73"/>
      <c r="D17" s="64"/>
      <c r="E17" s="64"/>
      <c r="G17" s="132"/>
    </row>
    <row r="18" spans="1:7">
      <c r="A18" s="62"/>
      <c r="B18" s="133"/>
      <c r="C18" s="73"/>
      <c r="D18" s="64"/>
      <c r="E18" s="64"/>
      <c r="G18" s="132"/>
    </row>
    <row r="19" spans="1:7">
      <c r="A19" s="62"/>
      <c r="B19" s="133" t="s">
        <v>84</v>
      </c>
      <c r="C19" s="63"/>
      <c r="D19" s="64"/>
      <c r="E19" s="64"/>
      <c r="G19" s="132"/>
    </row>
  </sheetData>
  <protectedRanges>
    <protectedRange sqref="B14:B19" name="Range2"/>
    <protectedRange sqref="F7:F12" name="Range1_2"/>
  </protectedRanges>
  <pageMargins left="0.44" right="0.24" top="0.8" bottom="0.34" header="0.28999999999999998" footer="0.2"/>
  <pageSetup paperSize="9" scale="93"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I62"/>
  <sheetViews>
    <sheetView view="pageBreakPreview" zoomScale="130" zoomScaleNormal="100" zoomScaleSheetLayoutView="130" workbookViewId="0">
      <selection activeCell="B4" sqref="B4"/>
    </sheetView>
  </sheetViews>
  <sheetFormatPr defaultColWidth="9.1796875" defaultRowHeight="13"/>
  <cols>
    <col min="1" max="1" width="5.453125" style="134" bestFit="1" customWidth="1"/>
    <col min="2" max="2" width="44.54296875" style="134" customWidth="1"/>
    <col min="3" max="3" width="7.7265625" style="134" customWidth="1"/>
    <col min="4" max="4" width="10.1796875" style="134" customWidth="1"/>
    <col min="5" max="5" width="11.7265625" style="131" bestFit="1" customWidth="1"/>
    <col min="6" max="6" width="14.26953125" style="134" customWidth="1"/>
    <col min="7" max="7" width="9.1796875" style="82"/>
    <col min="8" max="8" width="13.81640625" style="82" customWidth="1"/>
    <col min="9" max="9" width="11.1796875" style="82" bestFit="1" customWidth="1"/>
    <col min="10" max="16384" width="9.1796875" style="82"/>
  </cols>
  <sheetData>
    <row r="1" spans="1:6" ht="18.5">
      <c r="C1" s="236"/>
      <c r="D1" s="236"/>
    </row>
    <row r="2" spans="1:6">
      <c r="A2" s="233"/>
      <c r="B2" s="234" t="s">
        <v>263</v>
      </c>
    </row>
    <row r="3" spans="1:6">
      <c r="A3" s="233"/>
      <c r="B3" s="234" t="s">
        <v>264</v>
      </c>
    </row>
    <row r="4" spans="1:6">
      <c r="A4" s="233"/>
      <c r="B4" s="234" t="s">
        <v>275</v>
      </c>
    </row>
    <row r="5" spans="1:6">
      <c r="A5" s="233"/>
      <c r="B5" s="235" t="s">
        <v>274</v>
      </c>
    </row>
    <row r="7" spans="1:6" ht="102" customHeight="1">
      <c r="A7" s="361" t="s">
        <v>252</v>
      </c>
      <c r="B7" s="362"/>
      <c r="C7" s="362"/>
      <c r="D7" s="362"/>
      <c r="E7" s="362"/>
      <c r="F7" s="363"/>
    </row>
    <row r="8" spans="1:6">
      <c r="A8" s="319" t="s">
        <v>0</v>
      </c>
      <c r="B8" s="320"/>
      <c r="C8" s="320"/>
      <c r="D8" s="320"/>
      <c r="E8" s="320"/>
      <c r="F8" s="83"/>
    </row>
    <row r="9" spans="1:6" s="80" customFormat="1" ht="12">
      <c r="A9" s="81" t="s">
        <v>1</v>
      </c>
      <c r="B9" s="68" t="s">
        <v>2</v>
      </c>
      <c r="C9" s="69" t="s">
        <v>3</v>
      </c>
      <c r="D9" s="70" t="s">
        <v>4</v>
      </c>
      <c r="E9" s="71" t="s">
        <v>88</v>
      </c>
      <c r="F9" s="72" t="s">
        <v>89</v>
      </c>
    </row>
    <row r="10" spans="1:6">
      <c r="A10" s="319" t="s">
        <v>96</v>
      </c>
      <c r="B10" s="320"/>
      <c r="C10" s="320"/>
      <c r="D10" s="320"/>
      <c r="E10" s="320"/>
      <c r="F10" s="83"/>
    </row>
    <row r="11" spans="1:6" ht="39">
      <c r="A11" s="85">
        <v>1.1000000000000001</v>
      </c>
      <c r="B11" s="86" t="s">
        <v>251</v>
      </c>
      <c r="C11" s="87" t="s">
        <v>7</v>
      </c>
      <c r="D11" s="88">
        <f>0.6+7.36+2.96</f>
        <v>10.92</v>
      </c>
      <c r="E11" s="89"/>
      <c r="F11" s="90"/>
    </row>
    <row r="12" spans="1:6" ht="26">
      <c r="A12" s="85">
        <v>1.2</v>
      </c>
      <c r="B12" s="91" t="s">
        <v>9</v>
      </c>
      <c r="C12" s="87" t="s">
        <v>7</v>
      </c>
      <c r="D12" s="88">
        <f>D11/0.25*0.05</f>
        <v>2.1840000000000002</v>
      </c>
      <c r="E12" s="89"/>
      <c r="F12" s="90"/>
    </row>
    <row r="13" spans="1:6" ht="26">
      <c r="A13" s="85">
        <v>1.3</v>
      </c>
      <c r="B13" s="91" t="s">
        <v>10</v>
      </c>
      <c r="C13" s="87" t="s">
        <v>7</v>
      </c>
      <c r="D13" s="88">
        <f>D11*0.5</f>
        <v>5.46</v>
      </c>
      <c r="E13" s="89"/>
      <c r="F13" s="90"/>
    </row>
    <row r="14" spans="1:6" ht="26">
      <c r="A14" s="85">
        <v>1.4</v>
      </c>
      <c r="B14" s="91" t="s">
        <v>11</v>
      </c>
      <c r="C14" s="87" t="s">
        <v>7</v>
      </c>
      <c r="D14" s="88">
        <f>D11-D13</f>
        <v>5.46</v>
      </c>
      <c r="E14" s="89"/>
      <c r="F14" s="90"/>
    </row>
    <row r="15" spans="1:6" ht="26">
      <c r="A15" s="85">
        <v>1.5</v>
      </c>
      <c r="B15" s="91" t="s">
        <v>12</v>
      </c>
      <c r="C15" s="87" t="s">
        <v>5</v>
      </c>
      <c r="D15" s="88">
        <v>1</v>
      </c>
      <c r="E15" s="89"/>
      <c r="F15" s="90"/>
    </row>
    <row r="16" spans="1:6">
      <c r="A16" s="351" t="s">
        <v>99</v>
      </c>
      <c r="B16" s="352"/>
      <c r="C16" s="352"/>
      <c r="D16" s="92"/>
      <c r="E16" s="93"/>
      <c r="F16" s="84">
        <f>SUM(F11:F15)</f>
        <v>0</v>
      </c>
    </row>
    <row r="17" spans="1:9">
      <c r="A17" s="319" t="s">
        <v>97</v>
      </c>
      <c r="B17" s="320"/>
      <c r="C17" s="320"/>
      <c r="D17" s="320"/>
      <c r="E17" s="320"/>
      <c r="F17" s="83"/>
    </row>
    <row r="18" spans="1:9" ht="68.25" customHeight="1">
      <c r="A18" s="353" t="s">
        <v>14</v>
      </c>
      <c r="B18" s="354"/>
      <c r="C18" s="354"/>
      <c r="D18" s="354"/>
      <c r="E18" s="354"/>
      <c r="F18" s="355"/>
    </row>
    <row r="19" spans="1:9">
      <c r="A19" s="85"/>
      <c r="B19" s="94" t="s">
        <v>18</v>
      </c>
      <c r="C19" s="87"/>
      <c r="D19" s="92"/>
      <c r="E19" s="95"/>
      <c r="F19" s="90"/>
    </row>
    <row r="20" spans="1:9">
      <c r="A20" s="85"/>
      <c r="B20" s="96" t="s">
        <v>157</v>
      </c>
      <c r="C20" s="87"/>
      <c r="D20" s="97"/>
      <c r="E20" s="98"/>
      <c r="F20" s="90"/>
    </row>
    <row r="21" spans="1:9" ht="26">
      <c r="A21" s="85">
        <v>2.1</v>
      </c>
      <c r="B21" s="99" t="s">
        <v>253</v>
      </c>
      <c r="C21" s="87" t="s">
        <v>7</v>
      </c>
      <c r="D21" s="88">
        <f>D11/0.25*0.2</f>
        <v>8.7360000000000007</v>
      </c>
      <c r="E21" s="89"/>
      <c r="F21" s="90"/>
    </row>
    <row r="22" spans="1:9" ht="39">
      <c r="A22" s="85">
        <f>A21+0.1</f>
        <v>2.2000000000000002</v>
      </c>
      <c r="B22" s="99" t="s">
        <v>254</v>
      </c>
      <c r="C22" s="87" t="s">
        <v>7</v>
      </c>
      <c r="D22" s="88">
        <f>(0.4*0.4*4*5.3)+(0.4*0.2*8*5.3)</f>
        <v>6.7840000000000007</v>
      </c>
      <c r="E22" s="89"/>
      <c r="F22" s="90"/>
    </row>
    <row r="23" spans="1:9" ht="52">
      <c r="A23" s="85">
        <v>2.2999999999999998</v>
      </c>
      <c r="B23" s="99" t="s">
        <v>255</v>
      </c>
      <c r="C23" s="87" t="s">
        <v>7</v>
      </c>
      <c r="D23" s="101">
        <f>((0.4*0.4)+(0.4*0.45)+(0.4*0.4))*33.2</f>
        <v>16.600000000000005</v>
      </c>
      <c r="E23" s="89"/>
      <c r="F23" s="90"/>
    </row>
    <row r="24" spans="1:9" ht="39">
      <c r="A24" s="85">
        <v>2.4</v>
      </c>
      <c r="B24" s="99" t="s">
        <v>256</v>
      </c>
      <c r="C24" s="87" t="s">
        <v>7</v>
      </c>
      <c r="D24" s="101">
        <f>(11*5*0.15)+(6.216+0.65)</f>
        <v>15.116</v>
      </c>
      <c r="E24" s="89"/>
      <c r="F24" s="90"/>
    </row>
    <row r="25" spans="1:9">
      <c r="A25" s="85"/>
      <c r="B25" s="94" t="s">
        <v>25</v>
      </c>
      <c r="C25" s="87"/>
      <c r="D25" s="92"/>
      <c r="E25" s="95"/>
      <c r="F25" s="90"/>
    </row>
    <row r="26" spans="1:9" ht="65">
      <c r="A26" s="85">
        <v>2.5</v>
      </c>
      <c r="B26" s="100" t="s">
        <v>27</v>
      </c>
      <c r="C26" s="102" t="s">
        <v>28</v>
      </c>
      <c r="D26" s="88">
        <v>2414.549004</v>
      </c>
      <c r="E26" s="103"/>
      <c r="F26" s="90"/>
    </row>
    <row r="27" spans="1:9">
      <c r="A27" s="104"/>
      <c r="B27" s="94" t="s">
        <v>29</v>
      </c>
      <c r="C27" s="105"/>
      <c r="D27" s="92"/>
      <c r="E27" s="95"/>
      <c r="F27" s="90"/>
      <c r="I27" s="106"/>
    </row>
    <row r="28" spans="1:9" ht="26">
      <c r="A28" s="110">
        <v>2.6</v>
      </c>
      <c r="B28" s="91" t="s">
        <v>30</v>
      </c>
      <c r="C28" s="108" t="s">
        <v>17</v>
      </c>
      <c r="D28" s="88">
        <f>(6*0.4*4*12)+(0.25*1*1*12)</f>
        <v>118.20000000000002</v>
      </c>
      <c r="E28" s="89"/>
      <c r="F28" s="90"/>
    </row>
    <row r="29" spans="1:9">
      <c r="A29" s="351" t="s">
        <v>13</v>
      </c>
      <c r="B29" s="352"/>
      <c r="C29" s="352"/>
      <c r="D29" s="92"/>
      <c r="E29" s="109"/>
      <c r="F29" s="84">
        <f>SUM(F19:F28)</f>
        <v>0</v>
      </c>
    </row>
    <row r="30" spans="1:9">
      <c r="A30" s="319" t="s">
        <v>257</v>
      </c>
      <c r="B30" s="320"/>
      <c r="C30" s="320"/>
      <c r="D30" s="320"/>
      <c r="E30" s="320"/>
      <c r="F30" s="83"/>
    </row>
    <row r="31" spans="1:9" ht="126.75" customHeight="1">
      <c r="A31" s="353" t="s">
        <v>258</v>
      </c>
      <c r="B31" s="354"/>
      <c r="C31" s="354"/>
      <c r="D31" s="354"/>
      <c r="E31" s="354"/>
      <c r="F31" s="355"/>
    </row>
    <row r="32" spans="1:9">
      <c r="A32" s="110"/>
      <c r="B32" s="111" t="s">
        <v>119</v>
      </c>
      <c r="C32" s="112"/>
      <c r="D32" s="113"/>
      <c r="E32" s="114"/>
      <c r="F32" s="115"/>
    </row>
    <row r="33" spans="1:6" ht="30" customHeight="1">
      <c r="A33" s="116">
        <v>3.1</v>
      </c>
      <c r="B33" s="91" t="s">
        <v>259</v>
      </c>
      <c r="C33" s="87" t="s">
        <v>17</v>
      </c>
      <c r="D33" s="88">
        <f>90+44.5+26.1+11.5188+4.617</f>
        <v>176.73579999999998</v>
      </c>
      <c r="E33" s="89"/>
      <c r="F33" s="90"/>
    </row>
    <row r="34" spans="1:6">
      <c r="A34" s="116"/>
      <c r="B34" s="111" t="s">
        <v>33</v>
      </c>
      <c r="C34" s="87"/>
      <c r="D34" s="88"/>
      <c r="E34" s="89"/>
      <c r="F34" s="90"/>
    </row>
    <row r="35" spans="1:6">
      <c r="A35" s="351" t="s">
        <v>42</v>
      </c>
      <c r="B35" s="352"/>
      <c r="C35" s="352"/>
      <c r="D35" s="92"/>
      <c r="E35" s="109"/>
      <c r="F35" s="84">
        <f>SUM(F33:F34)</f>
        <v>0</v>
      </c>
    </row>
    <row r="36" spans="1:6">
      <c r="A36" s="319" t="s">
        <v>114</v>
      </c>
      <c r="B36" s="320"/>
      <c r="C36" s="320"/>
      <c r="D36" s="320"/>
      <c r="E36" s="320"/>
      <c r="F36" s="117"/>
    </row>
    <row r="37" spans="1:6" ht="194.25" customHeight="1">
      <c r="A37" s="353" t="s">
        <v>126</v>
      </c>
      <c r="B37" s="354"/>
      <c r="C37" s="354"/>
      <c r="D37" s="354"/>
      <c r="E37" s="354"/>
      <c r="F37" s="355"/>
    </row>
    <row r="38" spans="1:6">
      <c r="A38" s="118"/>
      <c r="B38" s="111" t="s">
        <v>262</v>
      </c>
      <c r="C38" s="87"/>
      <c r="D38" s="88"/>
      <c r="E38" s="93"/>
      <c r="F38" s="90"/>
    </row>
    <row r="39" spans="1:6" ht="26">
      <c r="A39" s="85">
        <v>4.0999999999999996</v>
      </c>
      <c r="B39" s="91" t="s">
        <v>110</v>
      </c>
      <c r="C39" s="87" t="s">
        <v>17</v>
      </c>
      <c r="D39" s="88">
        <f>(10*6*2)+(5*8*2)+(3*2*4)+(10*5)+(3*2)</f>
        <v>280</v>
      </c>
      <c r="E39" s="89"/>
      <c r="F39" s="90"/>
    </row>
    <row r="40" spans="1:6" ht="39">
      <c r="A40" s="85">
        <v>4.2</v>
      </c>
      <c r="B40" s="91" t="s">
        <v>267</v>
      </c>
      <c r="C40" s="87" t="s">
        <v>17</v>
      </c>
      <c r="D40" s="88">
        <v>1</v>
      </c>
      <c r="E40" s="89"/>
      <c r="F40" s="90"/>
    </row>
    <row r="41" spans="1:6">
      <c r="A41" s="85"/>
      <c r="B41" s="111"/>
      <c r="C41" s="87"/>
      <c r="D41" s="119"/>
      <c r="E41" s="89"/>
      <c r="F41" s="90"/>
    </row>
    <row r="42" spans="1:6">
      <c r="A42" s="351" t="s">
        <v>53</v>
      </c>
      <c r="B42" s="352"/>
      <c r="C42" s="352"/>
      <c r="D42" s="92"/>
      <c r="E42" s="109"/>
      <c r="F42" s="84">
        <f>SUM(F40:F41)</f>
        <v>0</v>
      </c>
    </row>
    <row r="43" spans="1:6">
      <c r="A43" s="319" t="s">
        <v>268</v>
      </c>
      <c r="B43" s="320"/>
      <c r="C43" s="320"/>
      <c r="D43" s="320"/>
      <c r="E43" s="320"/>
      <c r="F43" s="117"/>
    </row>
    <row r="44" spans="1:6" ht="167.25" customHeight="1">
      <c r="A44" s="353" t="s">
        <v>94</v>
      </c>
      <c r="B44" s="354"/>
      <c r="C44" s="354"/>
      <c r="D44" s="354"/>
      <c r="E44" s="354"/>
      <c r="F44" s="355"/>
    </row>
    <row r="45" spans="1:6" ht="44.25" customHeight="1">
      <c r="A45" s="85">
        <v>5.0999999999999996</v>
      </c>
      <c r="B45" s="120" t="s">
        <v>125</v>
      </c>
      <c r="C45" s="87" t="s">
        <v>17</v>
      </c>
      <c r="D45" s="88">
        <f>(10*6*2)+(5*8*2)+(3*2*4)</f>
        <v>224</v>
      </c>
      <c r="E45" s="121"/>
      <c r="F45" s="90"/>
    </row>
    <row r="46" spans="1:6" ht="41.25" customHeight="1">
      <c r="A46" s="85">
        <v>5.2</v>
      </c>
      <c r="B46" s="120" t="s">
        <v>270</v>
      </c>
      <c r="C46" s="87" t="s">
        <v>17</v>
      </c>
      <c r="D46" s="88">
        <v>74.38</v>
      </c>
      <c r="E46" s="121"/>
      <c r="F46" s="90"/>
    </row>
    <row r="47" spans="1:6" ht="41.25" customHeight="1">
      <c r="A47" s="85">
        <v>5.2</v>
      </c>
      <c r="B47" s="120" t="s">
        <v>271</v>
      </c>
      <c r="C47" s="87" t="s">
        <v>17</v>
      </c>
      <c r="D47" s="88">
        <v>11.518800000000001</v>
      </c>
      <c r="E47" s="121"/>
      <c r="F47" s="90"/>
    </row>
    <row r="48" spans="1:6">
      <c r="A48" s="356" t="s">
        <v>56</v>
      </c>
      <c r="B48" s="357"/>
      <c r="C48" s="357"/>
      <c r="D48" s="122"/>
      <c r="E48" s="123"/>
      <c r="F48" s="124">
        <f>SUM(F45:F47)</f>
        <v>0</v>
      </c>
    </row>
    <row r="49" spans="1:6">
      <c r="A49" s="358"/>
      <c r="B49" s="359"/>
      <c r="C49" s="359"/>
      <c r="D49" s="359"/>
      <c r="E49" s="359"/>
      <c r="F49" s="360"/>
    </row>
    <row r="50" spans="1:6">
      <c r="A50" s="349" t="s">
        <v>73</v>
      </c>
      <c r="B50" s="350"/>
      <c r="C50" s="350"/>
      <c r="D50" s="350"/>
      <c r="E50" s="350"/>
      <c r="F50" s="117"/>
    </row>
    <row r="51" spans="1:6">
      <c r="A51" s="118">
        <v>1</v>
      </c>
      <c r="B51" s="112" t="s">
        <v>74</v>
      </c>
      <c r="C51" s="112"/>
      <c r="D51" s="113"/>
      <c r="E51" s="114"/>
      <c r="F51" s="115">
        <f>F16</f>
        <v>0</v>
      </c>
    </row>
    <row r="52" spans="1:6">
      <c r="A52" s="118">
        <v>2</v>
      </c>
      <c r="B52" s="112" t="s">
        <v>75</v>
      </c>
      <c r="C52" s="112"/>
      <c r="D52" s="113"/>
      <c r="E52" s="114"/>
      <c r="F52" s="115">
        <f>F29</f>
        <v>0</v>
      </c>
    </row>
    <row r="53" spans="1:6">
      <c r="A53" s="118">
        <v>3</v>
      </c>
      <c r="B53" s="112" t="s">
        <v>127</v>
      </c>
      <c r="C53" s="112"/>
      <c r="D53" s="113"/>
      <c r="E53" s="114"/>
      <c r="F53" s="115">
        <f>F35</f>
        <v>0</v>
      </c>
    </row>
    <row r="54" spans="1:6">
      <c r="A54" s="118">
        <v>4</v>
      </c>
      <c r="B54" s="112" t="s">
        <v>80</v>
      </c>
      <c r="C54" s="112"/>
      <c r="D54" s="113"/>
      <c r="E54" s="125"/>
      <c r="F54" s="115">
        <f>F42</f>
        <v>0</v>
      </c>
    </row>
    <row r="55" spans="1:6" ht="13.5" thickBot="1">
      <c r="A55" s="118">
        <v>5</v>
      </c>
      <c r="B55" s="112" t="s">
        <v>269</v>
      </c>
      <c r="C55" s="112"/>
      <c r="D55" s="113"/>
      <c r="E55" s="125"/>
      <c r="F55" s="115">
        <f>F48</f>
        <v>0</v>
      </c>
    </row>
    <row r="56" spans="1:6" ht="13.5" thickBot="1">
      <c r="A56" s="126"/>
      <c r="B56" s="127" t="s">
        <v>87</v>
      </c>
      <c r="C56" s="128"/>
      <c r="D56" s="129"/>
      <c r="E56" s="130"/>
      <c r="F56" s="124">
        <f>SUM(F51:F55)</f>
        <v>0</v>
      </c>
    </row>
    <row r="57" spans="1:6">
      <c r="A57" s="62"/>
      <c r="B57" s="63"/>
      <c r="C57" s="63"/>
      <c r="D57" s="64"/>
      <c r="F57" s="132"/>
    </row>
    <row r="58" spans="1:6">
      <c r="A58" s="62"/>
      <c r="B58" s="133" t="s">
        <v>82</v>
      </c>
      <c r="C58" s="63"/>
      <c r="D58" s="64"/>
      <c r="F58" s="132"/>
    </row>
    <row r="59" spans="1:6">
      <c r="A59" s="62"/>
      <c r="B59" s="133"/>
      <c r="C59" s="63"/>
      <c r="D59" s="64"/>
      <c r="F59" s="132"/>
    </row>
    <row r="60" spans="1:6">
      <c r="A60" s="62"/>
      <c r="B60" s="133" t="s">
        <v>83</v>
      </c>
      <c r="C60" s="73"/>
      <c r="D60" s="64"/>
      <c r="F60" s="132"/>
    </row>
    <row r="61" spans="1:6">
      <c r="A61" s="62"/>
      <c r="B61" s="133"/>
      <c r="C61" s="73"/>
      <c r="D61" s="64"/>
      <c r="F61" s="132"/>
    </row>
    <row r="62" spans="1:6">
      <c r="A62" s="62"/>
      <c r="B62" s="133" t="s">
        <v>84</v>
      </c>
      <c r="C62" s="63"/>
      <c r="D62" s="64"/>
      <c r="F62" s="132"/>
    </row>
  </sheetData>
  <protectedRanges>
    <protectedRange sqref="B57:B62" name="Range2"/>
    <protectedRange sqref="E10 E16:E18 E29:E32 E35:E38 E42:E55" name="Range1_2"/>
    <protectedRange sqref="E11:E15" name="Range1_1"/>
    <protectedRange sqref="E19:E28" name="Range1_1_1"/>
    <protectedRange sqref="E33:E34" name="Range1_1_2"/>
    <protectedRange sqref="E39:E41" name="Range1_1_4"/>
  </protectedRanges>
  <mergeCells count="18">
    <mergeCell ref="A18:F18"/>
    <mergeCell ref="A7:F7"/>
    <mergeCell ref="A8:E8"/>
    <mergeCell ref="A10:E10"/>
    <mergeCell ref="A16:C16"/>
    <mergeCell ref="A17:E17"/>
    <mergeCell ref="A50:E50"/>
    <mergeCell ref="A29:C29"/>
    <mergeCell ref="A30:E30"/>
    <mergeCell ref="A31:F31"/>
    <mergeCell ref="A35:C35"/>
    <mergeCell ref="A36:E36"/>
    <mergeCell ref="A37:F37"/>
    <mergeCell ref="A42:C42"/>
    <mergeCell ref="A43:E43"/>
    <mergeCell ref="A44:F44"/>
    <mergeCell ref="A48:C48"/>
    <mergeCell ref="A49:F49"/>
  </mergeCells>
  <pageMargins left="0.44" right="0.24" top="0.8" bottom="0.34" header="0.28999999999999998" footer="0.2"/>
  <pageSetup paperSize="9" scale="93" orientation="portrait" r:id="rId1"/>
  <rowBreaks count="2" manualBreakCount="2">
    <brk id="29" max="16383" man="1"/>
    <brk id="48"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I62"/>
  <sheetViews>
    <sheetView view="pageBreakPreview" zoomScale="130" zoomScaleNormal="100" zoomScaleSheetLayoutView="130" workbookViewId="0">
      <selection activeCell="A49" sqref="A49:F49"/>
    </sheetView>
  </sheetViews>
  <sheetFormatPr defaultColWidth="9.1796875" defaultRowHeight="13"/>
  <cols>
    <col min="1" max="1" width="5.453125" style="134" bestFit="1" customWidth="1"/>
    <col min="2" max="2" width="44.54296875" style="134" customWidth="1"/>
    <col min="3" max="3" width="7.7265625" style="134" customWidth="1"/>
    <col min="4" max="4" width="10.1796875" style="134" customWidth="1"/>
    <col min="5" max="5" width="11.7265625" style="131" bestFit="1" customWidth="1"/>
    <col min="6" max="6" width="14.26953125" style="134" customWidth="1"/>
    <col min="7" max="7" width="9.1796875" style="82"/>
    <col min="8" max="8" width="13.81640625" style="82" customWidth="1"/>
    <col min="9" max="9" width="11.1796875" style="82" bestFit="1" customWidth="1"/>
    <col min="10" max="16384" width="9.1796875" style="82"/>
  </cols>
  <sheetData>
    <row r="1" spans="1:6" ht="21">
      <c r="C1" s="236"/>
      <c r="D1" s="237"/>
    </row>
    <row r="2" spans="1:6">
      <c r="A2" s="233"/>
      <c r="B2" s="234" t="s">
        <v>263</v>
      </c>
    </row>
    <row r="3" spans="1:6">
      <c r="A3" s="233"/>
      <c r="B3" s="234" t="s">
        <v>264</v>
      </c>
    </row>
    <row r="4" spans="1:6">
      <c r="A4" s="233"/>
      <c r="B4" s="234" t="s">
        <v>265</v>
      </c>
    </row>
    <row r="5" spans="1:6">
      <c r="A5" s="233"/>
      <c r="B5" s="235" t="s">
        <v>273</v>
      </c>
    </row>
    <row r="7" spans="1:6" ht="102" customHeight="1">
      <c r="A7" s="361" t="s">
        <v>252</v>
      </c>
      <c r="B7" s="362"/>
      <c r="C7" s="362"/>
      <c r="D7" s="362"/>
      <c r="E7" s="362"/>
      <c r="F7" s="363"/>
    </row>
    <row r="8" spans="1:6">
      <c r="A8" s="319" t="s">
        <v>0</v>
      </c>
      <c r="B8" s="320"/>
      <c r="C8" s="320"/>
      <c r="D8" s="320"/>
      <c r="E8" s="320"/>
      <c r="F8" s="83"/>
    </row>
    <row r="9" spans="1:6" s="80" customFormat="1" ht="12">
      <c r="A9" s="81" t="s">
        <v>1</v>
      </c>
      <c r="B9" s="68" t="s">
        <v>2</v>
      </c>
      <c r="C9" s="69" t="s">
        <v>3</v>
      </c>
      <c r="D9" s="70" t="s">
        <v>4</v>
      </c>
      <c r="E9" s="71" t="s">
        <v>88</v>
      </c>
      <c r="F9" s="72" t="s">
        <v>89</v>
      </c>
    </row>
    <row r="10" spans="1:6">
      <c r="A10" s="319" t="s">
        <v>96</v>
      </c>
      <c r="B10" s="320"/>
      <c r="C10" s="320"/>
      <c r="D10" s="320"/>
      <c r="E10" s="320"/>
      <c r="F10" s="83"/>
    </row>
    <row r="11" spans="1:6" ht="39">
      <c r="A11" s="85">
        <v>1.1000000000000001</v>
      </c>
      <c r="B11" s="86" t="s">
        <v>251</v>
      </c>
      <c r="C11" s="87" t="s">
        <v>7</v>
      </c>
      <c r="D11" s="88">
        <f>0.6+6.96+2.96</f>
        <v>10.52</v>
      </c>
      <c r="E11" s="89"/>
      <c r="F11" s="90"/>
    </row>
    <row r="12" spans="1:6" ht="26">
      <c r="A12" s="85">
        <v>1.2</v>
      </c>
      <c r="B12" s="91" t="s">
        <v>9</v>
      </c>
      <c r="C12" s="87" t="s">
        <v>7</v>
      </c>
      <c r="D12" s="88">
        <f>D11/0.25*0.05</f>
        <v>2.1040000000000001</v>
      </c>
      <c r="E12" s="89"/>
      <c r="F12" s="90"/>
    </row>
    <row r="13" spans="1:6" ht="26">
      <c r="A13" s="85">
        <v>1.3</v>
      </c>
      <c r="B13" s="91" t="s">
        <v>10</v>
      </c>
      <c r="C13" s="87" t="s">
        <v>7</v>
      </c>
      <c r="D13" s="88">
        <f>D11*0.5</f>
        <v>5.26</v>
      </c>
      <c r="E13" s="89"/>
      <c r="F13" s="90"/>
    </row>
    <row r="14" spans="1:6" ht="26">
      <c r="A14" s="85">
        <v>1.4</v>
      </c>
      <c r="B14" s="91" t="s">
        <v>11</v>
      </c>
      <c r="C14" s="87" t="s">
        <v>7</v>
      </c>
      <c r="D14" s="88">
        <f>D11-D13</f>
        <v>5.26</v>
      </c>
      <c r="E14" s="89"/>
      <c r="F14" s="90"/>
    </row>
    <row r="15" spans="1:6" ht="26">
      <c r="A15" s="85">
        <v>1.5</v>
      </c>
      <c r="B15" s="91" t="s">
        <v>12</v>
      </c>
      <c r="C15" s="87" t="s">
        <v>5</v>
      </c>
      <c r="D15" s="88">
        <v>1</v>
      </c>
      <c r="E15" s="89"/>
      <c r="F15" s="90"/>
    </row>
    <row r="16" spans="1:6">
      <c r="A16" s="351" t="s">
        <v>99</v>
      </c>
      <c r="B16" s="352"/>
      <c r="C16" s="352"/>
      <c r="D16" s="92"/>
      <c r="E16" s="93"/>
      <c r="F16" s="84">
        <f>SUM(F11:F15)</f>
        <v>0</v>
      </c>
    </row>
    <row r="17" spans="1:9">
      <c r="A17" s="319" t="s">
        <v>97</v>
      </c>
      <c r="B17" s="320"/>
      <c r="C17" s="320"/>
      <c r="D17" s="320"/>
      <c r="E17" s="320"/>
      <c r="F17" s="83"/>
    </row>
    <row r="18" spans="1:9" ht="68.25" customHeight="1">
      <c r="A18" s="353" t="s">
        <v>14</v>
      </c>
      <c r="B18" s="354"/>
      <c r="C18" s="354"/>
      <c r="D18" s="354"/>
      <c r="E18" s="354"/>
      <c r="F18" s="355"/>
    </row>
    <row r="19" spans="1:9">
      <c r="A19" s="85"/>
      <c r="B19" s="94" t="s">
        <v>18</v>
      </c>
      <c r="C19" s="87"/>
      <c r="D19" s="92"/>
      <c r="E19" s="95"/>
      <c r="F19" s="90"/>
    </row>
    <row r="20" spans="1:9">
      <c r="A20" s="85"/>
      <c r="B20" s="96" t="s">
        <v>157</v>
      </c>
      <c r="C20" s="87"/>
      <c r="D20" s="97"/>
      <c r="E20" s="98"/>
      <c r="F20" s="90"/>
    </row>
    <row r="21" spans="1:9" ht="26">
      <c r="A21" s="85">
        <v>2.1</v>
      </c>
      <c r="B21" s="99" t="s">
        <v>253</v>
      </c>
      <c r="C21" s="87" t="s">
        <v>7</v>
      </c>
      <c r="D21" s="88">
        <f>D11/0.25*0.2</f>
        <v>8.4160000000000004</v>
      </c>
      <c r="E21" s="89"/>
      <c r="F21" s="90"/>
    </row>
    <row r="22" spans="1:9" ht="39">
      <c r="A22" s="85">
        <f>A21+0.1</f>
        <v>2.2000000000000002</v>
      </c>
      <c r="B22" s="99" t="s">
        <v>254</v>
      </c>
      <c r="C22" s="87" t="s">
        <v>7</v>
      </c>
      <c r="D22" s="88">
        <f>(0.4*0.4*4*5.3)+(0.4*0.2*8*5.3)</f>
        <v>6.7840000000000007</v>
      </c>
      <c r="E22" s="89"/>
      <c r="F22" s="90"/>
    </row>
    <row r="23" spans="1:9" ht="52">
      <c r="A23" s="85">
        <v>2.2999999999999998</v>
      </c>
      <c r="B23" s="99" t="s">
        <v>255</v>
      </c>
      <c r="C23" s="87" t="s">
        <v>7</v>
      </c>
      <c r="D23" s="101">
        <f>((0.4*0.4)+(0.4*0.45)+(0.4*0.4))*33.2</f>
        <v>16.600000000000005</v>
      </c>
      <c r="E23" s="89"/>
      <c r="F23" s="90"/>
    </row>
    <row r="24" spans="1:9" ht="39">
      <c r="A24" s="85">
        <v>2.4</v>
      </c>
      <c r="B24" s="99" t="s">
        <v>256</v>
      </c>
      <c r="C24" s="87" t="s">
        <v>7</v>
      </c>
      <c r="D24" s="101">
        <f>(10*5*0.15)+(6.216+0.65)</f>
        <v>14.366</v>
      </c>
      <c r="E24" s="89"/>
      <c r="F24" s="90"/>
    </row>
    <row r="25" spans="1:9">
      <c r="A25" s="85"/>
      <c r="B25" s="94" t="s">
        <v>25</v>
      </c>
      <c r="C25" s="87"/>
      <c r="D25" s="92"/>
      <c r="E25" s="95"/>
      <c r="F25" s="90"/>
    </row>
    <row r="26" spans="1:9" ht="65">
      <c r="A26" s="85">
        <v>2.5</v>
      </c>
      <c r="B26" s="100" t="s">
        <v>27</v>
      </c>
      <c r="C26" s="102" t="s">
        <v>28</v>
      </c>
      <c r="D26" s="88">
        <v>2372.0204279999998</v>
      </c>
      <c r="E26" s="103"/>
      <c r="F26" s="90"/>
    </row>
    <row r="27" spans="1:9">
      <c r="A27" s="104"/>
      <c r="B27" s="94" t="s">
        <v>29</v>
      </c>
      <c r="C27" s="105"/>
      <c r="D27" s="92"/>
      <c r="E27" s="95"/>
      <c r="F27" s="90"/>
      <c r="I27" s="106"/>
    </row>
    <row r="28" spans="1:9" ht="26">
      <c r="A28" s="110">
        <v>2.6</v>
      </c>
      <c r="B28" s="91" t="s">
        <v>30</v>
      </c>
      <c r="C28" s="108" t="s">
        <v>17</v>
      </c>
      <c r="D28" s="88">
        <f>(6*0.4*4*12)+(0.25*1*1*12)</f>
        <v>118.20000000000002</v>
      </c>
      <c r="E28" s="89"/>
      <c r="F28" s="90"/>
    </row>
    <row r="29" spans="1:9">
      <c r="A29" s="351" t="s">
        <v>13</v>
      </c>
      <c r="B29" s="352"/>
      <c r="C29" s="352"/>
      <c r="D29" s="92"/>
      <c r="E29" s="109"/>
      <c r="F29" s="84">
        <f>SUM(F19:F28)</f>
        <v>0</v>
      </c>
    </row>
    <row r="30" spans="1:9">
      <c r="A30" s="319" t="s">
        <v>257</v>
      </c>
      <c r="B30" s="320"/>
      <c r="C30" s="320"/>
      <c r="D30" s="320"/>
      <c r="E30" s="320"/>
      <c r="F30" s="83"/>
    </row>
    <row r="31" spans="1:9" ht="126.75" customHeight="1">
      <c r="A31" s="353" t="s">
        <v>258</v>
      </c>
      <c r="B31" s="354"/>
      <c r="C31" s="354"/>
      <c r="D31" s="354"/>
      <c r="E31" s="354"/>
      <c r="F31" s="355"/>
    </row>
    <row r="32" spans="1:9">
      <c r="A32" s="110"/>
      <c r="B32" s="111" t="s">
        <v>119</v>
      </c>
      <c r="C32" s="112"/>
      <c r="D32" s="113"/>
      <c r="E32" s="114"/>
      <c r="F32" s="115"/>
    </row>
    <row r="33" spans="1:6" ht="30" customHeight="1">
      <c r="A33" s="116">
        <v>3.1</v>
      </c>
      <c r="B33" s="91" t="s">
        <v>259</v>
      </c>
      <c r="C33" s="87" t="s">
        <v>17</v>
      </c>
      <c r="D33" s="88">
        <f>90+44.5+26.1+11.5188+4.617</f>
        <v>176.73579999999998</v>
      </c>
      <c r="E33" s="89"/>
      <c r="F33" s="90"/>
    </row>
    <row r="34" spans="1:6">
      <c r="A34" s="116"/>
      <c r="B34" s="111" t="s">
        <v>33</v>
      </c>
      <c r="C34" s="87"/>
      <c r="D34" s="88"/>
      <c r="E34" s="89"/>
      <c r="F34" s="90"/>
    </row>
    <row r="35" spans="1:6">
      <c r="A35" s="351" t="s">
        <v>42</v>
      </c>
      <c r="B35" s="352"/>
      <c r="C35" s="352"/>
      <c r="D35" s="92"/>
      <c r="E35" s="109"/>
      <c r="F35" s="84">
        <f>SUM(F33:F34)</f>
        <v>0</v>
      </c>
    </row>
    <row r="36" spans="1:6">
      <c r="A36" s="319" t="s">
        <v>114</v>
      </c>
      <c r="B36" s="320"/>
      <c r="C36" s="320"/>
      <c r="D36" s="320"/>
      <c r="E36" s="320"/>
      <c r="F36" s="117"/>
    </row>
    <row r="37" spans="1:6" ht="194.25" customHeight="1">
      <c r="A37" s="353" t="s">
        <v>126</v>
      </c>
      <c r="B37" s="354"/>
      <c r="C37" s="354"/>
      <c r="D37" s="354"/>
      <c r="E37" s="354"/>
      <c r="F37" s="355"/>
    </row>
    <row r="38" spans="1:6">
      <c r="A38" s="118"/>
      <c r="B38" s="111" t="s">
        <v>262</v>
      </c>
      <c r="C38" s="87"/>
      <c r="D38" s="88"/>
      <c r="E38" s="93"/>
      <c r="F38" s="90"/>
    </row>
    <row r="39" spans="1:6" ht="26">
      <c r="A39" s="85">
        <v>4.0999999999999996</v>
      </c>
      <c r="B39" s="91" t="s">
        <v>110</v>
      </c>
      <c r="C39" s="87" t="s">
        <v>17</v>
      </c>
      <c r="D39" s="88">
        <f>(10*6*2)+(5*8*2)+(3*2*4)+(10*5)+(3*2)</f>
        <v>280</v>
      </c>
      <c r="E39" s="89"/>
      <c r="F39" s="90"/>
    </row>
    <row r="40" spans="1:6" ht="39">
      <c r="A40" s="85">
        <v>4.2</v>
      </c>
      <c r="B40" s="91" t="s">
        <v>267</v>
      </c>
      <c r="C40" s="87" t="s">
        <v>17</v>
      </c>
      <c r="D40" s="88">
        <v>1</v>
      </c>
      <c r="E40" s="89"/>
      <c r="F40" s="90"/>
    </row>
    <row r="41" spans="1:6">
      <c r="A41" s="85"/>
      <c r="B41" s="111"/>
      <c r="C41" s="87"/>
      <c r="D41" s="119"/>
      <c r="E41" s="89"/>
      <c r="F41" s="90"/>
    </row>
    <row r="42" spans="1:6">
      <c r="A42" s="351" t="s">
        <v>53</v>
      </c>
      <c r="B42" s="352"/>
      <c r="C42" s="352"/>
      <c r="D42" s="92"/>
      <c r="E42" s="109"/>
      <c r="F42" s="84">
        <f>SUM(F40:F41)</f>
        <v>0</v>
      </c>
    </row>
    <row r="43" spans="1:6">
      <c r="A43" s="319" t="s">
        <v>268</v>
      </c>
      <c r="B43" s="320"/>
      <c r="C43" s="320"/>
      <c r="D43" s="320"/>
      <c r="E43" s="320"/>
      <c r="F43" s="117"/>
    </row>
    <row r="44" spans="1:6" ht="167.25" customHeight="1">
      <c r="A44" s="353" t="s">
        <v>94</v>
      </c>
      <c r="B44" s="354"/>
      <c r="C44" s="354"/>
      <c r="D44" s="354"/>
      <c r="E44" s="354"/>
      <c r="F44" s="355"/>
    </row>
    <row r="45" spans="1:6" ht="44.25" customHeight="1">
      <c r="A45" s="85">
        <v>5.0999999999999996</v>
      </c>
      <c r="B45" s="120" t="s">
        <v>125</v>
      </c>
      <c r="C45" s="87" t="s">
        <v>17</v>
      </c>
      <c r="D45" s="88">
        <f>(10*6*2)+(5*8*2)+(3*2*4)</f>
        <v>224</v>
      </c>
      <c r="E45" s="121"/>
      <c r="F45" s="90"/>
    </row>
    <row r="46" spans="1:6" ht="41.25" customHeight="1">
      <c r="A46" s="85">
        <v>5.2</v>
      </c>
      <c r="B46" s="120" t="s">
        <v>270</v>
      </c>
      <c r="C46" s="87" t="s">
        <v>17</v>
      </c>
      <c r="D46" s="88">
        <v>67.62</v>
      </c>
      <c r="E46" s="121"/>
      <c r="F46" s="90"/>
    </row>
    <row r="47" spans="1:6" ht="41.25" customHeight="1">
      <c r="A47" s="85">
        <v>5.3</v>
      </c>
      <c r="B47" s="120" t="s">
        <v>271</v>
      </c>
      <c r="C47" s="87" t="s">
        <v>17</v>
      </c>
      <c r="D47" s="88">
        <v>11.518800000000001</v>
      </c>
      <c r="E47" s="121"/>
      <c r="F47" s="90"/>
    </row>
    <row r="48" spans="1:6">
      <c r="A48" s="356" t="s">
        <v>56</v>
      </c>
      <c r="B48" s="357"/>
      <c r="C48" s="357"/>
      <c r="D48" s="122"/>
      <c r="E48" s="123"/>
      <c r="F48" s="124">
        <f>SUM(F45:F47)</f>
        <v>0</v>
      </c>
    </row>
    <row r="49" spans="1:6">
      <c r="A49" s="358"/>
      <c r="B49" s="359"/>
      <c r="C49" s="359"/>
      <c r="D49" s="359"/>
      <c r="E49" s="359"/>
      <c r="F49" s="360"/>
    </row>
    <row r="50" spans="1:6">
      <c r="A50" s="349" t="s">
        <v>73</v>
      </c>
      <c r="B50" s="350"/>
      <c r="C50" s="350"/>
      <c r="D50" s="350"/>
      <c r="E50" s="350"/>
      <c r="F50" s="117"/>
    </row>
    <row r="51" spans="1:6">
      <c r="A51" s="118">
        <v>1</v>
      </c>
      <c r="B51" s="112" t="s">
        <v>74</v>
      </c>
      <c r="C51" s="112"/>
      <c r="D51" s="113"/>
      <c r="E51" s="114"/>
      <c r="F51" s="115">
        <f>F16</f>
        <v>0</v>
      </c>
    </row>
    <row r="52" spans="1:6">
      <c r="A52" s="118">
        <v>2</v>
      </c>
      <c r="B52" s="112" t="s">
        <v>75</v>
      </c>
      <c r="C52" s="112"/>
      <c r="D52" s="113"/>
      <c r="E52" s="114"/>
      <c r="F52" s="115">
        <f>F29</f>
        <v>0</v>
      </c>
    </row>
    <row r="53" spans="1:6">
      <c r="A53" s="118">
        <v>3</v>
      </c>
      <c r="B53" s="112" t="s">
        <v>127</v>
      </c>
      <c r="C53" s="112"/>
      <c r="D53" s="113"/>
      <c r="E53" s="114"/>
      <c r="F53" s="115">
        <f>F35</f>
        <v>0</v>
      </c>
    </row>
    <row r="54" spans="1:6">
      <c r="A54" s="118">
        <v>4</v>
      </c>
      <c r="B54" s="112" t="s">
        <v>80</v>
      </c>
      <c r="C54" s="112"/>
      <c r="D54" s="113"/>
      <c r="E54" s="125"/>
      <c r="F54" s="115">
        <f>F42</f>
        <v>0</v>
      </c>
    </row>
    <row r="55" spans="1:6" ht="13.5" thickBot="1">
      <c r="A55" s="118">
        <v>5</v>
      </c>
      <c r="B55" s="112" t="s">
        <v>269</v>
      </c>
      <c r="C55" s="112"/>
      <c r="D55" s="113"/>
      <c r="E55" s="125"/>
      <c r="F55" s="115">
        <f>F48</f>
        <v>0</v>
      </c>
    </row>
    <row r="56" spans="1:6" ht="13.5" thickBot="1">
      <c r="A56" s="126"/>
      <c r="B56" s="127" t="s">
        <v>87</v>
      </c>
      <c r="C56" s="128"/>
      <c r="D56" s="129"/>
      <c r="E56" s="130"/>
      <c r="F56" s="124">
        <f>SUM(F51:F55)</f>
        <v>0</v>
      </c>
    </row>
    <row r="57" spans="1:6">
      <c r="A57" s="62"/>
      <c r="B57" s="63"/>
      <c r="C57" s="63"/>
      <c r="D57" s="64"/>
      <c r="F57" s="132"/>
    </row>
    <row r="58" spans="1:6">
      <c r="A58" s="62"/>
      <c r="B58" s="133"/>
      <c r="C58" s="63"/>
      <c r="D58" s="64"/>
      <c r="F58" s="132"/>
    </row>
    <row r="59" spans="1:6">
      <c r="A59" s="62"/>
      <c r="B59" s="133"/>
      <c r="C59" s="63"/>
      <c r="D59" s="64"/>
      <c r="F59" s="132"/>
    </row>
    <row r="60" spans="1:6">
      <c r="A60" s="62"/>
      <c r="B60" s="133"/>
      <c r="C60" s="73"/>
      <c r="D60" s="64"/>
      <c r="F60" s="132"/>
    </row>
    <row r="61" spans="1:6">
      <c r="A61" s="62"/>
      <c r="B61" s="133"/>
      <c r="C61" s="73"/>
      <c r="D61" s="64"/>
      <c r="F61" s="132"/>
    </row>
    <row r="62" spans="1:6">
      <c r="A62" s="62"/>
      <c r="B62" s="133"/>
      <c r="C62" s="63"/>
      <c r="D62" s="64"/>
      <c r="F62" s="132"/>
    </row>
  </sheetData>
  <protectedRanges>
    <protectedRange sqref="B57:B62" name="Range2"/>
    <protectedRange sqref="E10 E16:E18 E29:E32 E35:E38 E42:E55" name="Range1_2"/>
    <protectedRange sqref="E11:E15" name="Range1_1"/>
    <protectedRange sqref="E19:E28" name="Range1_1_1"/>
    <protectedRange sqref="E33:E34" name="Range1_1_2"/>
    <protectedRange sqref="E39:E41" name="Range1_1_4"/>
  </protectedRanges>
  <mergeCells count="18">
    <mergeCell ref="A18:F18"/>
    <mergeCell ref="A7:F7"/>
    <mergeCell ref="A8:E8"/>
    <mergeCell ref="A10:E10"/>
    <mergeCell ref="A16:C16"/>
    <mergeCell ref="A17:E17"/>
    <mergeCell ref="A50:E50"/>
    <mergeCell ref="A29:C29"/>
    <mergeCell ref="A30:E30"/>
    <mergeCell ref="A31:F31"/>
    <mergeCell ref="A35:C35"/>
    <mergeCell ref="A36:E36"/>
    <mergeCell ref="A37:F37"/>
    <mergeCell ref="A42:C42"/>
    <mergeCell ref="A43:E43"/>
    <mergeCell ref="A44:F44"/>
    <mergeCell ref="A48:C48"/>
    <mergeCell ref="A49:F49"/>
  </mergeCells>
  <pageMargins left="0.44" right="0.24" top="0.8" bottom="0.34" header="0.28999999999999998" footer="0.2"/>
  <pageSetup paperSize="9" scale="93" orientation="portrait" r:id="rId1"/>
  <rowBreaks count="2" manualBreakCount="2">
    <brk id="29" max="16383" man="1"/>
    <brk id="48"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38C14-27F5-4C0B-9F47-F1997ACBFD59}">
  <dimension ref="A1:G43"/>
  <sheetViews>
    <sheetView tabSelected="1" view="pageBreakPreview" topLeftCell="A40" zoomScale="106" zoomScaleNormal="100" zoomScaleSheetLayoutView="106" workbookViewId="0">
      <selection activeCell="B30" sqref="B30"/>
    </sheetView>
  </sheetViews>
  <sheetFormatPr defaultColWidth="9.1796875" defaultRowHeight="14"/>
  <cols>
    <col min="1" max="1" width="5" style="246" customWidth="1"/>
    <col min="2" max="2" width="44" style="246" customWidth="1"/>
    <col min="3" max="3" width="6.26953125" style="246" customWidth="1"/>
    <col min="4" max="4" width="6.81640625" style="246" customWidth="1"/>
    <col min="5" max="5" width="9.453125" style="246" customWidth="1"/>
    <col min="6" max="6" width="18.7265625" style="246" customWidth="1"/>
    <col min="7" max="7" width="34.453125" style="246" customWidth="1"/>
    <col min="8" max="16384" width="9.1796875" style="246"/>
  </cols>
  <sheetData>
    <row r="1" spans="1:7" ht="64.5" customHeight="1" thickBot="1">
      <c r="A1" s="365"/>
      <c r="B1" s="366"/>
      <c r="C1" s="366"/>
      <c r="D1" s="366"/>
      <c r="E1" s="366"/>
      <c r="F1" s="367"/>
      <c r="G1" s="254"/>
    </row>
    <row r="2" spans="1:7" ht="22.5" customHeight="1">
      <c r="A2" s="368" t="s">
        <v>333</v>
      </c>
      <c r="B2" s="369"/>
      <c r="C2" s="369"/>
      <c r="D2" s="369"/>
      <c r="E2" s="369"/>
      <c r="F2" s="370"/>
      <c r="G2" s="254"/>
    </row>
    <row r="3" spans="1:7" ht="24" customHeight="1">
      <c r="A3" s="371" t="s">
        <v>332</v>
      </c>
      <c r="B3" s="372"/>
      <c r="C3" s="372"/>
      <c r="D3" s="372"/>
      <c r="E3" s="372"/>
      <c r="F3" s="373"/>
      <c r="G3" s="254"/>
    </row>
    <row r="4" spans="1:7" ht="18.75" customHeight="1" thickBot="1">
      <c r="A4" s="374" t="s">
        <v>320</v>
      </c>
      <c r="B4" s="375"/>
      <c r="C4" s="375"/>
      <c r="D4" s="375"/>
      <c r="E4" s="375"/>
      <c r="F4" s="376"/>
      <c r="G4" s="254"/>
    </row>
    <row r="5" spans="1:7" ht="28">
      <c r="A5" s="288" t="s">
        <v>85</v>
      </c>
      <c r="B5" s="289" t="s">
        <v>2</v>
      </c>
      <c r="C5" s="289" t="s">
        <v>3</v>
      </c>
      <c r="D5" s="290" t="s">
        <v>287</v>
      </c>
      <c r="E5" s="291" t="s">
        <v>293</v>
      </c>
      <c r="F5" s="292" t="s">
        <v>294</v>
      </c>
    </row>
    <row r="6" spans="1:7">
      <c r="A6" s="267" t="s">
        <v>197</v>
      </c>
      <c r="B6" s="247" t="s">
        <v>288</v>
      </c>
      <c r="C6" s="279"/>
      <c r="D6" s="279"/>
      <c r="E6" s="279"/>
      <c r="F6" s="280"/>
    </row>
    <row r="7" spans="1:7" ht="60.75" customHeight="1">
      <c r="A7" s="271">
        <v>1</v>
      </c>
      <c r="B7" s="281" t="s">
        <v>326</v>
      </c>
      <c r="C7" s="282" t="s">
        <v>132</v>
      </c>
      <c r="D7" s="282">
        <v>576</v>
      </c>
      <c r="E7" s="283"/>
      <c r="F7" s="293"/>
    </row>
    <row r="8" spans="1:7" ht="42">
      <c r="A8" s="269">
        <v>2</v>
      </c>
      <c r="B8" s="257" t="s">
        <v>327</v>
      </c>
      <c r="C8" s="258" t="s">
        <v>132</v>
      </c>
      <c r="D8" s="260">
        <v>30</v>
      </c>
      <c r="E8" s="264"/>
      <c r="F8" s="270"/>
    </row>
    <row r="9" spans="1:7" ht="77.25" customHeight="1">
      <c r="A9" s="271">
        <v>3</v>
      </c>
      <c r="B9" s="255" t="s">
        <v>295</v>
      </c>
      <c r="C9" s="259" t="s">
        <v>132</v>
      </c>
      <c r="D9" s="256">
        <v>40</v>
      </c>
      <c r="E9" s="264"/>
      <c r="F9" s="270"/>
    </row>
    <row r="10" spans="1:7" ht="15">
      <c r="A10" s="272"/>
      <c r="B10" s="253" t="s">
        <v>290</v>
      </c>
      <c r="C10" s="252"/>
      <c r="D10" s="252"/>
      <c r="E10" s="252"/>
      <c r="F10" s="277"/>
    </row>
    <row r="11" spans="1:7">
      <c r="A11" s="267" t="s">
        <v>215</v>
      </c>
      <c r="B11" s="247" t="s">
        <v>18</v>
      </c>
      <c r="C11" s="248"/>
      <c r="D11" s="248"/>
      <c r="E11" s="248"/>
      <c r="F11" s="268"/>
    </row>
    <row r="12" spans="1:7" ht="91.5" customHeight="1">
      <c r="A12" s="273">
        <v>1</v>
      </c>
      <c r="B12" s="249" t="s">
        <v>329</v>
      </c>
      <c r="C12" s="250" t="s">
        <v>289</v>
      </c>
      <c r="D12" s="261">
        <v>20</v>
      </c>
      <c r="E12" s="265"/>
      <c r="F12" s="274"/>
    </row>
    <row r="13" spans="1:7" ht="58.5" customHeight="1">
      <c r="A13" s="273">
        <v>2</v>
      </c>
      <c r="B13" s="249" t="s">
        <v>328</v>
      </c>
      <c r="C13" s="250" t="s">
        <v>289</v>
      </c>
      <c r="D13" s="261">
        <v>1.5</v>
      </c>
      <c r="E13" s="265"/>
      <c r="F13" s="274"/>
    </row>
    <row r="14" spans="1:7" ht="63.5" customHeight="1">
      <c r="A14" s="273">
        <v>3</v>
      </c>
      <c r="B14" s="249" t="s">
        <v>330</v>
      </c>
      <c r="C14" s="250" t="s">
        <v>289</v>
      </c>
      <c r="D14" s="261">
        <v>6.7</v>
      </c>
      <c r="E14" s="265"/>
      <c r="F14" s="274"/>
    </row>
    <row r="15" spans="1:7" ht="70">
      <c r="A15" s="273">
        <v>4</v>
      </c>
      <c r="B15" s="249" t="s">
        <v>321</v>
      </c>
      <c r="C15" s="250" t="s">
        <v>289</v>
      </c>
      <c r="D15" s="261">
        <v>7.7</v>
      </c>
      <c r="E15" s="265"/>
      <c r="F15" s="274"/>
    </row>
    <row r="16" spans="1:7" ht="15">
      <c r="A16" s="272"/>
      <c r="B16" s="253" t="s">
        <v>291</v>
      </c>
      <c r="C16" s="252"/>
      <c r="D16" s="252"/>
      <c r="E16" s="252"/>
      <c r="F16" s="278"/>
    </row>
    <row r="17" spans="1:6">
      <c r="A17" s="267" t="s">
        <v>221</v>
      </c>
      <c r="B17" s="247" t="s">
        <v>292</v>
      </c>
      <c r="C17" s="248"/>
      <c r="D17" s="248"/>
      <c r="E17" s="248"/>
      <c r="F17" s="268"/>
    </row>
    <row r="18" spans="1:6" ht="77" customHeight="1">
      <c r="A18" s="273">
        <v>1</v>
      </c>
      <c r="B18" s="249" t="s">
        <v>322</v>
      </c>
      <c r="C18" s="250" t="s">
        <v>289</v>
      </c>
      <c r="D18" s="261">
        <v>96</v>
      </c>
      <c r="E18" s="266"/>
      <c r="F18" s="275"/>
    </row>
    <row r="19" spans="1:6" ht="50" customHeight="1">
      <c r="A19" s="273">
        <v>2</v>
      </c>
      <c r="B19" s="249" t="s">
        <v>296</v>
      </c>
      <c r="C19" s="250" t="s">
        <v>289</v>
      </c>
      <c r="D19" s="261">
        <v>6</v>
      </c>
      <c r="E19" s="266"/>
      <c r="F19" s="275"/>
    </row>
    <row r="20" spans="1:6" ht="78" customHeight="1">
      <c r="A20" s="273">
        <v>3</v>
      </c>
      <c r="B20" s="249" t="s">
        <v>304</v>
      </c>
      <c r="C20" s="250" t="s">
        <v>289</v>
      </c>
      <c r="D20" s="261">
        <v>12.6</v>
      </c>
      <c r="E20" s="266"/>
      <c r="F20" s="275"/>
    </row>
    <row r="21" spans="1:6" ht="15">
      <c r="A21" s="272"/>
      <c r="B21" s="253" t="s">
        <v>297</v>
      </c>
      <c r="C21" s="252"/>
      <c r="D21" s="252"/>
      <c r="E21" s="252"/>
      <c r="F21" s="277"/>
    </row>
    <row r="22" spans="1:6">
      <c r="A22" s="267" t="s">
        <v>227</v>
      </c>
      <c r="B22" s="247" t="s">
        <v>298</v>
      </c>
      <c r="C22" s="248"/>
      <c r="D22" s="248"/>
      <c r="E22" s="248"/>
      <c r="F22" s="268"/>
    </row>
    <row r="23" spans="1:6" ht="84">
      <c r="A23" s="273">
        <v>1</v>
      </c>
      <c r="B23" s="249" t="s">
        <v>307</v>
      </c>
      <c r="C23" s="262" t="s">
        <v>305</v>
      </c>
      <c r="D23" s="263">
        <v>5</v>
      </c>
      <c r="E23" s="265"/>
      <c r="F23" s="276"/>
    </row>
    <row r="24" spans="1:6" ht="84">
      <c r="A24" s="273">
        <v>2</v>
      </c>
      <c r="B24" s="249" t="s">
        <v>306</v>
      </c>
      <c r="C24" s="250" t="s">
        <v>303</v>
      </c>
      <c r="D24" s="261">
        <v>270</v>
      </c>
      <c r="E24" s="266"/>
      <c r="F24" s="276"/>
    </row>
    <row r="25" spans="1:6" ht="15">
      <c r="A25" s="272"/>
      <c r="B25" s="253" t="s">
        <v>299</v>
      </c>
      <c r="C25" s="252"/>
      <c r="D25" s="252"/>
      <c r="E25" s="252"/>
      <c r="F25" s="277"/>
    </row>
    <row r="26" spans="1:6">
      <c r="A26" s="267" t="s">
        <v>238</v>
      </c>
      <c r="B26" s="377" t="s">
        <v>300</v>
      </c>
      <c r="C26" s="378"/>
      <c r="D26" s="378"/>
      <c r="E26" s="379"/>
      <c r="F26" s="268"/>
    </row>
    <row r="27" spans="1:6" ht="84">
      <c r="A27" s="273">
        <v>1</v>
      </c>
      <c r="B27" s="249" t="s">
        <v>317</v>
      </c>
      <c r="C27" s="250" t="s">
        <v>303</v>
      </c>
      <c r="D27" s="261">
        <v>128</v>
      </c>
      <c r="E27" s="266"/>
      <c r="F27" s="275"/>
    </row>
    <row r="28" spans="1:6" ht="28">
      <c r="A28" s="273">
        <v>2</v>
      </c>
      <c r="B28" s="249" t="s">
        <v>331</v>
      </c>
      <c r="C28" s="250" t="s">
        <v>289</v>
      </c>
      <c r="D28" s="261">
        <v>30</v>
      </c>
      <c r="E28" s="266"/>
      <c r="F28" s="275"/>
    </row>
    <row r="29" spans="1:6" ht="84">
      <c r="A29" s="273">
        <v>3</v>
      </c>
      <c r="B29" s="249" t="s">
        <v>323</v>
      </c>
      <c r="C29" s="251" t="s">
        <v>301</v>
      </c>
      <c r="D29" s="261">
        <v>1</v>
      </c>
      <c r="E29" s="266"/>
      <c r="F29" s="275"/>
    </row>
    <row r="30" spans="1:6" ht="65.25" customHeight="1">
      <c r="A30" s="273">
        <v>4</v>
      </c>
      <c r="B30" s="249" t="s">
        <v>309</v>
      </c>
      <c r="C30" s="251" t="s">
        <v>301</v>
      </c>
      <c r="D30" s="261">
        <v>1</v>
      </c>
      <c r="E30" s="266"/>
      <c r="F30" s="275"/>
    </row>
    <row r="31" spans="1:6" ht="61.5" customHeight="1">
      <c r="A31" s="273">
        <v>5</v>
      </c>
      <c r="B31" s="249" t="s">
        <v>324</v>
      </c>
      <c r="C31" s="251" t="s">
        <v>301</v>
      </c>
      <c r="D31" s="261">
        <v>2</v>
      </c>
      <c r="E31" s="266"/>
      <c r="F31" s="275"/>
    </row>
    <row r="32" spans="1:6" ht="60" customHeight="1">
      <c r="A32" s="271">
        <v>6</v>
      </c>
      <c r="B32" s="306" t="s">
        <v>310</v>
      </c>
      <c r="C32" s="251" t="s">
        <v>286</v>
      </c>
      <c r="D32" s="261">
        <v>1</v>
      </c>
      <c r="E32" s="284"/>
      <c r="F32" s="275"/>
    </row>
    <row r="33" spans="1:6" ht="60" customHeight="1">
      <c r="A33" s="308">
        <v>7</v>
      </c>
      <c r="B33" s="309" t="s">
        <v>325</v>
      </c>
      <c r="C33" s="305" t="s">
        <v>286</v>
      </c>
      <c r="D33" s="261">
        <v>1</v>
      </c>
      <c r="E33" s="284"/>
      <c r="F33" s="275"/>
    </row>
    <row r="34" spans="1:6" ht="28">
      <c r="A34" s="308">
        <v>8</v>
      </c>
      <c r="B34" s="309" t="s">
        <v>335</v>
      </c>
      <c r="C34" s="305" t="s">
        <v>301</v>
      </c>
      <c r="D34" s="261">
        <v>1</v>
      </c>
      <c r="E34" s="284"/>
      <c r="F34" s="275"/>
    </row>
    <row r="35" spans="1:6" ht="42">
      <c r="A35" s="307">
        <v>9</v>
      </c>
      <c r="B35" s="255" t="s">
        <v>308</v>
      </c>
      <c r="C35" s="251" t="s">
        <v>301</v>
      </c>
      <c r="D35" s="261">
        <v>1</v>
      </c>
      <c r="E35" s="265"/>
      <c r="F35" s="275"/>
    </row>
    <row r="36" spans="1:6" ht="15">
      <c r="A36" s="272"/>
      <c r="B36" s="253" t="s">
        <v>302</v>
      </c>
      <c r="C36" s="252"/>
      <c r="D36" s="252"/>
      <c r="E36" s="252"/>
      <c r="F36" s="277"/>
    </row>
    <row r="37" spans="1:6" ht="21">
      <c r="A37" s="294" t="s">
        <v>239</v>
      </c>
      <c r="B37" s="380" t="s">
        <v>334</v>
      </c>
      <c r="C37" s="380"/>
      <c r="D37" s="380"/>
      <c r="E37" s="380"/>
      <c r="F37" s="381"/>
    </row>
    <row r="38" spans="1:6" ht="70">
      <c r="A38" s="295">
        <v>1</v>
      </c>
      <c r="B38" s="285" t="s">
        <v>315</v>
      </c>
      <c r="C38" s="286" t="s">
        <v>85</v>
      </c>
      <c r="D38" s="287">
        <v>40</v>
      </c>
      <c r="E38" s="297"/>
      <c r="F38" s="298"/>
    </row>
    <row r="39" spans="1:6" ht="70">
      <c r="A39" s="295">
        <v>2</v>
      </c>
      <c r="B39" s="285" t="s">
        <v>311</v>
      </c>
      <c r="C39" s="286" t="s">
        <v>312</v>
      </c>
      <c r="D39" s="287">
        <v>5</v>
      </c>
      <c r="E39" s="299"/>
      <c r="F39" s="298"/>
    </row>
    <row r="40" spans="1:6" ht="82.5" customHeight="1">
      <c r="A40" s="295">
        <v>3</v>
      </c>
      <c r="B40" s="285" t="s">
        <v>318</v>
      </c>
      <c r="C40" s="286" t="s">
        <v>313</v>
      </c>
      <c r="D40" s="287">
        <v>1.8</v>
      </c>
      <c r="E40" s="297"/>
      <c r="F40" s="298"/>
    </row>
    <row r="41" spans="1:6" ht="68" customHeight="1">
      <c r="A41" s="295">
        <v>4</v>
      </c>
      <c r="B41" s="285" t="s">
        <v>319</v>
      </c>
      <c r="C41" s="286" t="s">
        <v>301</v>
      </c>
      <c r="D41" s="287">
        <v>1</v>
      </c>
      <c r="E41" s="299"/>
      <c r="F41" s="298"/>
    </row>
    <row r="42" spans="1:6" ht="29" customHeight="1">
      <c r="A42" s="300"/>
      <c r="B42" s="301" t="s">
        <v>316</v>
      </c>
      <c r="C42" s="302"/>
      <c r="D42" s="302"/>
      <c r="E42" s="302"/>
      <c r="F42" s="303"/>
    </row>
    <row r="43" spans="1:6" ht="33.5" customHeight="1" thickBot="1">
      <c r="A43" s="296"/>
      <c r="B43" s="364" t="s">
        <v>314</v>
      </c>
      <c r="C43" s="364"/>
      <c r="D43" s="364"/>
      <c r="E43" s="364"/>
      <c r="F43" s="304"/>
    </row>
  </sheetData>
  <mergeCells count="7">
    <mergeCell ref="B43:E43"/>
    <mergeCell ref="A1:F1"/>
    <mergeCell ref="A2:F2"/>
    <mergeCell ref="A3:F3"/>
    <mergeCell ref="A4:F4"/>
    <mergeCell ref="B26:E26"/>
    <mergeCell ref="B37:F37"/>
  </mergeCells>
  <pageMargins left="0.7" right="0.7" top="0.75" bottom="0.75" header="0.3" footer="0.3"/>
  <pageSetup scale="96" orientation="portrait" r:id="rId1"/>
  <rowBreaks count="1" manualBreakCount="1">
    <brk id="29" max="5"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4"/>
  <dimension ref="A1:I62"/>
  <sheetViews>
    <sheetView view="pageBreakPreview" topLeftCell="A22" zoomScale="130" zoomScaleNormal="100" zoomScaleSheetLayoutView="130" workbookViewId="0">
      <selection activeCell="B54" sqref="B54"/>
    </sheetView>
  </sheetViews>
  <sheetFormatPr defaultColWidth="9.1796875" defaultRowHeight="13"/>
  <cols>
    <col min="1" max="1" width="5.453125" style="134" bestFit="1" customWidth="1"/>
    <col min="2" max="2" width="44.54296875" style="134" customWidth="1"/>
    <col min="3" max="3" width="7.7265625" style="134" customWidth="1"/>
    <col min="4" max="4" width="10.1796875" style="134" customWidth="1"/>
    <col min="5" max="5" width="11.7265625" style="131" bestFit="1" customWidth="1"/>
    <col min="6" max="6" width="14.26953125" style="134" customWidth="1"/>
    <col min="7" max="7" width="9.1796875" style="82"/>
    <col min="8" max="8" width="13.81640625" style="82" customWidth="1"/>
    <col min="9" max="9" width="11.1796875" style="82" bestFit="1" customWidth="1"/>
    <col min="10" max="16384" width="9.1796875" style="82"/>
  </cols>
  <sheetData>
    <row r="1" spans="1:6" ht="18.5">
      <c r="C1" s="236"/>
    </row>
    <row r="2" spans="1:6">
      <c r="A2" s="233"/>
      <c r="B2" s="234" t="s">
        <v>263</v>
      </c>
    </row>
    <row r="3" spans="1:6">
      <c r="A3" s="233"/>
      <c r="B3" s="234" t="s">
        <v>264</v>
      </c>
    </row>
    <row r="4" spans="1:6">
      <c r="A4" s="233"/>
      <c r="B4" s="234" t="s">
        <v>265</v>
      </c>
    </row>
    <row r="5" spans="1:6">
      <c r="A5" s="233"/>
      <c r="B5" s="235" t="s">
        <v>272</v>
      </c>
    </row>
    <row r="7" spans="1:6" ht="102" customHeight="1">
      <c r="A7" s="361" t="s">
        <v>252</v>
      </c>
      <c r="B7" s="362"/>
      <c r="C7" s="362"/>
      <c r="D7" s="362"/>
      <c r="E7" s="362"/>
      <c r="F7" s="363"/>
    </row>
    <row r="8" spans="1:6">
      <c r="A8" s="319" t="s">
        <v>0</v>
      </c>
      <c r="B8" s="320"/>
      <c r="C8" s="320"/>
      <c r="D8" s="320"/>
      <c r="E8" s="320"/>
      <c r="F8" s="83"/>
    </row>
    <row r="9" spans="1:6" s="80" customFormat="1" ht="12">
      <c r="A9" s="81" t="s">
        <v>1</v>
      </c>
      <c r="B9" s="68" t="s">
        <v>2</v>
      </c>
      <c r="C9" s="69" t="s">
        <v>3</v>
      </c>
      <c r="D9" s="70" t="s">
        <v>4</v>
      </c>
      <c r="E9" s="71" t="s">
        <v>88</v>
      </c>
      <c r="F9" s="72" t="s">
        <v>89</v>
      </c>
    </row>
    <row r="10" spans="1:6">
      <c r="A10" s="319" t="s">
        <v>96</v>
      </c>
      <c r="B10" s="320"/>
      <c r="C10" s="320"/>
      <c r="D10" s="320"/>
      <c r="E10" s="320"/>
      <c r="F10" s="83"/>
    </row>
    <row r="11" spans="1:6" ht="39">
      <c r="A11" s="85">
        <v>1.1000000000000001</v>
      </c>
      <c r="B11" s="86" t="s">
        <v>251</v>
      </c>
      <c r="C11" s="87" t="s">
        <v>7</v>
      </c>
      <c r="D11" s="88">
        <f>0.6+6.96+2.96</f>
        <v>10.52</v>
      </c>
      <c r="E11" s="89"/>
      <c r="F11" s="90"/>
    </row>
    <row r="12" spans="1:6" ht="26">
      <c r="A12" s="85">
        <v>1.2</v>
      </c>
      <c r="B12" s="91" t="s">
        <v>9</v>
      </c>
      <c r="C12" s="87" t="s">
        <v>7</v>
      </c>
      <c r="D12" s="88">
        <f>D11/0.25*0.05</f>
        <v>2.1040000000000001</v>
      </c>
      <c r="E12" s="89"/>
      <c r="F12" s="90"/>
    </row>
    <row r="13" spans="1:6" ht="26">
      <c r="A13" s="85">
        <v>1.3</v>
      </c>
      <c r="B13" s="91" t="s">
        <v>10</v>
      </c>
      <c r="C13" s="87" t="s">
        <v>7</v>
      </c>
      <c r="D13" s="88">
        <f>D11*0.5</f>
        <v>5.26</v>
      </c>
      <c r="E13" s="89"/>
      <c r="F13" s="90"/>
    </row>
    <row r="14" spans="1:6" ht="26">
      <c r="A14" s="85">
        <v>1.4</v>
      </c>
      <c r="B14" s="91" t="s">
        <v>11</v>
      </c>
      <c r="C14" s="87" t="s">
        <v>7</v>
      </c>
      <c r="D14" s="88">
        <f>D11-D13</f>
        <v>5.26</v>
      </c>
      <c r="E14" s="89"/>
      <c r="F14" s="90"/>
    </row>
    <row r="15" spans="1:6" ht="26">
      <c r="A15" s="85">
        <v>1.5</v>
      </c>
      <c r="B15" s="91" t="s">
        <v>12</v>
      </c>
      <c r="C15" s="87" t="s">
        <v>5</v>
      </c>
      <c r="D15" s="88">
        <v>1</v>
      </c>
      <c r="E15" s="89"/>
      <c r="F15" s="90"/>
    </row>
    <row r="16" spans="1:6">
      <c r="A16" s="351" t="s">
        <v>99</v>
      </c>
      <c r="B16" s="352"/>
      <c r="C16" s="352"/>
      <c r="D16" s="92"/>
      <c r="E16" s="93"/>
      <c r="F16" s="84">
        <f>SUM(F11:F15)</f>
        <v>0</v>
      </c>
    </row>
    <row r="17" spans="1:9">
      <c r="A17" s="319" t="s">
        <v>97</v>
      </c>
      <c r="B17" s="320"/>
      <c r="C17" s="320"/>
      <c r="D17" s="320"/>
      <c r="E17" s="320"/>
      <c r="F17" s="83"/>
    </row>
    <row r="18" spans="1:9" ht="68.25" customHeight="1">
      <c r="A18" s="353" t="s">
        <v>14</v>
      </c>
      <c r="B18" s="354"/>
      <c r="C18" s="354"/>
      <c r="D18" s="354"/>
      <c r="E18" s="354"/>
      <c r="F18" s="355"/>
    </row>
    <row r="19" spans="1:9">
      <c r="A19" s="85"/>
      <c r="B19" s="94" t="s">
        <v>18</v>
      </c>
      <c r="C19" s="87"/>
      <c r="D19" s="92"/>
      <c r="E19" s="95"/>
      <c r="F19" s="90"/>
    </row>
    <row r="20" spans="1:9">
      <c r="A20" s="85"/>
      <c r="B20" s="96" t="s">
        <v>157</v>
      </c>
      <c r="C20" s="87"/>
      <c r="D20" s="97"/>
      <c r="E20" s="98"/>
      <c r="F20" s="90"/>
    </row>
    <row r="21" spans="1:9" ht="26">
      <c r="A21" s="85">
        <v>2.1</v>
      </c>
      <c r="B21" s="99" t="s">
        <v>253</v>
      </c>
      <c r="C21" s="87" t="s">
        <v>7</v>
      </c>
      <c r="D21" s="88">
        <f>D11/0.25*0.2</f>
        <v>8.4160000000000004</v>
      </c>
      <c r="E21" s="89"/>
      <c r="F21" s="90"/>
    </row>
    <row r="22" spans="1:9" ht="39">
      <c r="A22" s="85">
        <f>A21+0.1</f>
        <v>2.2000000000000002</v>
      </c>
      <c r="B22" s="99" t="s">
        <v>254</v>
      </c>
      <c r="C22" s="87" t="s">
        <v>7</v>
      </c>
      <c r="D22" s="88">
        <f>(0.4*0.4*4*5.3)+(0.4*0.2*8*5.3)</f>
        <v>6.7840000000000007</v>
      </c>
      <c r="E22" s="89"/>
      <c r="F22" s="90"/>
    </row>
    <row r="23" spans="1:9" ht="52">
      <c r="A23" s="85">
        <v>2.2999999999999998</v>
      </c>
      <c r="B23" s="99" t="s">
        <v>255</v>
      </c>
      <c r="C23" s="87" t="s">
        <v>7</v>
      </c>
      <c r="D23" s="101">
        <f>((0.4*0.4)+(0.4*0.45)+(0.4*0.4))*33.2</f>
        <v>16.600000000000005</v>
      </c>
      <c r="E23" s="89"/>
      <c r="F23" s="90"/>
    </row>
    <row r="24" spans="1:9" ht="39">
      <c r="A24" s="85">
        <v>2.4</v>
      </c>
      <c r="B24" s="99" t="s">
        <v>256</v>
      </c>
      <c r="C24" s="87" t="s">
        <v>7</v>
      </c>
      <c r="D24" s="101">
        <f>(10*5*0.15)+(6.216+0.65)</f>
        <v>14.366</v>
      </c>
      <c r="E24" s="89"/>
      <c r="F24" s="90"/>
    </row>
    <row r="25" spans="1:9">
      <c r="A25" s="85"/>
      <c r="B25" s="94" t="s">
        <v>25</v>
      </c>
      <c r="C25" s="87"/>
      <c r="D25" s="92"/>
      <c r="E25" s="95"/>
      <c r="F25" s="90"/>
    </row>
    <row r="26" spans="1:9" ht="65">
      <c r="A26" s="85">
        <v>2.5</v>
      </c>
      <c r="B26" s="100" t="s">
        <v>27</v>
      </c>
      <c r="C26" s="102" t="s">
        <v>28</v>
      </c>
      <c r="D26" s="88">
        <v>2372.0204279999998</v>
      </c>
      <c r="E26" s="103"/>
      <c r="F26" s="90"/>
    </row>
    <row r="27" spans="1:9">
      <c r="A27" s="104"/>
      <c r="B27" s="94" t="s">
        <v>29</v>
      </c>
      <c r="C27" s="105"/>
      <c r="D27" s="92"/>
      <c r="E27" s="95"/>
      <c r="F27" s="90"/>
      <c r="I27" s="106"/>
    </row>
    <row r="28" spans="1:9" ht="26">
      <c r="A28" s="110">
        <v>2.6</v>
      </c>
      <c r="B28" s="91" t="s">
        <v>30</v>
      </c>
      <c r="C28" s="108" t="s">
        <v>17</v>
      </c>
      <c r="D28" s="88">
        <f>(6*0.4*4*12)+(0.25*1*1*12)</f>
        <v>118.20000000000002</v>
      </c>
      <c r="E28" s="89"/>
      <c r="F28" s="90"/>
    </row>
    <row r="29" spans="1:9">
      <c r="A29" s="351" t="s">
        <v>13</v>
      </c>
      <c r="B29" s="352"/>
      <c r="C29" s="352"/>
      <c r="D29" s="92"/>
      <c r="E29" s="109"/>
      <c r="F29" s="84">
        <f>SUM(F19:F28)</f>
        <v>0</v>
      </c>
    </row>
    <row r="30" spans="1:9">
      <c r="A30" s="319" t="s">
        <v>257</v>
      </c>
      <c r="B30" s="320"/>
      <c r="C30" s="320"/>
      <c r="D30" s="320"/>
      <c r="E30" s="320"/>
      <c r="F30" s="83"/>
    </row>
    <row r="31" spans="1:9" ht="126.75" customHeight="1">
      <c r="A31" s="353" t="s">
        <v>258</v>
      </c>
      <c r="B31" s="354"/>
      <c r="C31" s="354"/>
      <c r="D31" s="354"/>
      <c r="E31" s="354"/>
      <c r="F31" s="355"/>
    </row>
    <row r="32" spans="1:9">
      <c r="A32" s="110"/>
      <c r="B32" s="111" t="s">
        <v>119</v>
      </c>
      <c r="C32" s="112"/>
      <c r="D32" s="113"/>
      <c r="E32" s="114"/>
      <c r="F32" s="115"/>
    </row>
    <row r="33" spans="1:6" ht="30" customHeight="1">
      <c r="A33" s="116">
        <v>3.1</v>
      </c>
      <c r="B33" s="91" t="s">
        <v>259</v>
      </c>
      <c r="C33" s="87" t="s">
        <v>17</v>
      </c>
      <c r="D33" s="88">
        <f>90+44.5+26.1+11.5188+4.617</f>
        <v>176.73579999999998</v>
      </c>
      <c r="E33" s="89"/>
      <c r="F33" s="90"/>
    </row>
    <row r="34" spans="1:6">
      <c r="A34" s="116"/>
      <c r="B34" s="111" t="s">
        <v>33</v>
      </c>
      <c r="C34" s="87"/>
      <c r="D34" s="88"/>
      <c r="E34" s="89"/>
      <c r="F34" s="90"/>
    </row>
    <row r="35" spans="1:6">
      <c r="A35" s="351" t="s">
        <v>42</v>
      </c>
      <c r="B35" s="352"/>
      <c r="C35" s="352"/>
      <c r="D35" s="92"/>
      <c r="E35" s="109"/>
      <c r="F35" s="84">
        <f>SUM(F33:F34)</f>
        <v>0</v>
      </c>
    </row>
    <row r="36" spans="1:6">
      <c r="A36" s="319" t="s">
        <v>114</v>
      </c>
      <c r="B36" s="320"/>
      <c r="C36" s="320"/>
      <c r="D36" s="320"/>
      <c r="E36" s="320"/>
      <c r="F36" s="117"/>
    </row>
    <row r="37" spans="1:6" ht="194.25" customHeight="1">
      <c r="A37" s="353" t="s">
        <v>126</v>
      </c>
      <c r="B37" s="354"/>
      <c r="C37" s="354"/>
      <c r="D37" s="354"/>
      <c r="E37" s="354"/>
      <c r="F37" s="355"/>
    </row>
    <row r="38" spans="1:6">
      <c r="A38" s="118"/>
      <c r="B38" s="111" t="s">
        <v>262</v>
      </c>
      <c r="C38" s="87"/>
      <c r="D38" s="88"/>
      <c r="E38" s="93"/>
      <c r="F38" s="90"/>
    </row>
    <row r="39" spans="1:6" ht="26">
      <c r="A39" s="85">
        <v>4.0999999999999996</v>
      </c>
      <c r="B39" s="91" t="s">
        <v>110</v>
      </c>
      <c r="C39" s="87" t="s">
        <v>17</v>
      </c>
      <c r="D39" s="88">
        <f>(10*6*2)+(5*8*2)+(3*2*4)+(10*5)+(3*2)</f>
        <v>280</v>
      </c>
      <c r="E39" s="89"/>
      <c r="F39" s="90"/>
    </row>
    <row r="40" spans="1:6" ht="39">
      <c r="A40" s="85">
        <v>4.2</v>
      </c>
      <c r="B40" s="91" t="s">
        <v>267</v>
      </c>
      <c r="C40" s="87" t="s">
        <v>17</v>
      </c>
      <c r="D40" s="88">
        <v>1</v>
      </c>
      <c r="E40" s="89"/>
      <c r="F40" s="90"/>
    </row>
    <row r="41" spans="1:6">
      <c r="A41" s="85"/>
      <c r="B41" s="111"/>
      <c r="C41" s="87"/>
      <c r="D41" s="119"/>
      <c r="E41" s="89"/>
      <c r="F41" s="90"/>
    </row>
    <row r="42" spans="1:6">
      <c r="A42" s="351" t="s">
        <v>53</v>
      </c>
      <c r="B42" s="352"/>
      <c r="C42" s="352"/>
      <c r="D42" s="92"/>
      <c r="E42" s="109"/>
      <c r="F42" s="84">
        <f>SUM(F40:F41)</f>
        <v>0</v>
      </c>
    </row>
    <row r="43" spans="1:6">
      <c r="A43" s="319" t="s">
        <v>268</v>
      </c>
      <c r="B43" s="320"/>
      <c r="C43" s="320"/>
      <c r="D43" s="320"/>
      <c r="E43" s="320"/>
      <c r="F43" s="117"/>
    </row>
    <row r="44" spans="1:6" ht="167.25" customHeight="1">
      <c r="A44" s="353" t="s">
        <v>94</v>
      </c>
      <c r="B44" s="354"/>
      <c r="C44" s="354"/>
      <c r="D44" s="354"/>
      <c r="E44" s="354"/>
      <c r="F44" s="355"/>
    </row>
    <row r="45" spans="1:6" ht="44.25" customHeight="1">
      <c r="A45" s="85">
        <v>5.0999999999999996</v>
      </c>
      <c r="B45" s="120" t="s">
        <v>125</v>
      </c>
      <c r="C45" s="87" t="s">
        <v>17</v>
      </c>
      <c r="D45" s="88">
        <f>(10*6*2)+(5*8*2)+(3*2*4)</f>
        <v>224</v>
      </c>
      <c r="E45" s="121"/>
      <c r="F45" s="90"/>
    </row>
    <row r="46" spans="1:6" ht="41.25" customHeight="1">
      <c r="A46" s="85">
        <v>5.2</v>
      </c>
      <c r="B46" s="120" t="s">
        <v>270</v>
      </c>
      <c r="C46" s="87" t="s">
        <v>17</v>
      </c>
      <c r="D46" s="88">
        <v>67.62</v>
      </c>
      <c r="E46" s="121"/>
      <c r="F46" s="90"/>
    </row>
    <row r="47" spans="1:6" ht="41.25" customHeight="1">
      <c r="A47" s="85">
        <v>5.3</v>
      </c>
      <c r="B47" s="120" t="s">
        <v>271</v>
      </c>
      <c r="C47" s="87" t="s">
        <v>17</v>
      </c>
      <c r="D47" s="88">
        <v>11.518800000000001</v>
      </c>
      <c r="E47" s="121"/>
      <c r="F47" s="90"/>
    </row>
    <row r="48" spans="1:6">
      <c r="A48" s="356" t="s">
        <v>56</v>
      </c>
      <c r="B48" s="357"/>
      <c r="C48" s="357"/>
      <c r="D48" s="122"/>
      <c r="E48" s="123"/>
      <c r="F48" s="124">
        <f>SUM(F45:F47)</f>
        <v>0</v>
      </c>
    </row>
    <row r="49" spans="1:6">
      <c r="A49" s="358"/>
      <c r="B49" s="359"/>
      <c r="C49" s="359"/>
      <c r="D49" s="359"/>
      <c r="E49" s="359"/>
      <c r="F49" s="360"/>
    </row>
    <row r="50" spans="1:6">
      <c r="A50" s="349" t="s">
        <v>73</v>
      </c>
      <c r="B50" s="350"/>
      <c r="C50" s="350"/>
      <c r="D50" s="350"/>
      <c r="E50" s="350"/>
      <c r="F50" s="117"/>
    </row>
    <row r="51" spans="1:6">
      <c r="A51" s="118">
        <v>1</v>
      </c>
      <c r="B51" s="112" t="s">
        <v>74</v>
      </c>
      <c r="C51" s="112"/>
      <c r="D51" s="113"/>
      <c r="E51" s="114"/>
      <c r="F51" s="115">
        <f>F16</f>
        <v>0</v>
      </c>
    </row>
    <row r="52" spans="1:6">
      <c r="A52" s="118">
        <v>2</v>
      </c>
      <c r="B52" s="112" t="s">
        <v>75</v>
      </c>
      <c r="C52" s="112"/>
      <c r="D52" s="113"/>
      <c r="E52" s="114"/>
      <c r="F52" s="115">
        <f>F29</f>
        <v>0</v>
      </c>
    </row>
    <row r="53" spans="1:6">
      <c r="A53" s="118">
        <v>3</v>
      </c>
      <c r="B53" s="112" t="s">
        <v>127</v>
      </c>
      <c r="C53" s="112"/>
      <c r="D53" s="113"/>
      <c r="E53" s="114"/>
      <c r="F53" s="115">
        <f>F35</f>
        <v>0</v>
      </c>
    </row>
    <row r="54" spans="1:6">
      <c r="A54" s="118">
        <v>4</v>
      </c>
      <c r="B54" s="112" t="s">
        <v>80</v>
      </c>
      <c r="C54" s="112"/>
      <c r="D54" s="113"/>
      <c r="E54" s="125"/>
      <c r="F54" s="115">
        <f>F42</f>
        <v>0</v>
      </c>
    </row>
    <row r="55" spans="1:6" ht="13.5" thickBot="1">
      <c r="A55" s="118">
        <v>5</v>
      </c>
      <c r="B55" s="112" t="s">
        <v>269</v>
      </c>
      <c r="C55" s="112"/>
      <c r="D55" s="113"/>
      <c r="E55" s="125"/>
      <c r="F55" s="115">
        <f>F48</f>
        <v>0</v>
      </c>
    </row>
    <row r="56" spans="1:6" ht="13.5" thickBot="1">
      <c r="A56" s="126"/>
      <c r="B56" s="127" t="s">
        <v>87</v>
      </c>
      <c r="C56" s="128"/>
      <c r="D56" s="129"/>
      <c r="E56" s="130"/>
      <c r="F56" s="124">
        <f>SUM(F51:F55)</f>
        <v>0</v>
      </c>
    </row>
    <row r="57" spans="1:6">
      <c r="A57" s="62"/>
      <c r="B57" s="63"/>
      <c r="C57" s="63"/>
      <c r="D57" s="64"/>
      <c r="F57" s="132"/>
    </row>
    <row r="58" spans="1:6">
      <c r="A58" s="62"/>
      <c r="B58" s="133"/>
      <c r="C58" s="63"/>
      <c r="D58" s="64"/>
      <c r="F58" s="132"/>
    </row>
    <row r="59" spans="1:6">
      <c r="A59" s="62"/>
      <c r="B59" s="133"/>
      <c r="C59" s="63"/>
      <c r="D59" s="64"/>
      <c r="F59" s="132"/>
    </row>
    <row r="60" spans="1:6">
      <c r="A60" s="62"/>
      <c r="B60" s="133"/>
      <c r="C60" s="73"/>
      <c r="D60" s="64"/>
      <c r="F60" s="132"/>
    </row>
    <row r="61" spans="1:6">
      <c r="A61" s="62"/>
      <c r="B61" s="133"/>
      <c r="C61" s="73"/>
      <c r="D61" s="64"/>
      <c r="F61" s="132"/>
    </row>
    <row r="62" spans="1:6">
      <c r="A62" s="62"/>
      <c r="B62" s="133"/>
      <c r="C62" s="63"/>
      <c r="D62" s="64"/>
      <c r="F62" s="132"/>
    </row>
  </sheetData>
  <protectedRanges>
    <protectedRange sqref="B57:B62" name="Range2"/>
    <protectedRange sqref="E10 E16:E18 E29:E32 E35:E38 E42:E55" name="Range1_2"/>
    <protectedRange sqref="E11:E15" name="Range1_1"/>
    <protectedRange sqref="E19:E28" name="Range1_1_1"/>
    <protectedRange sqref="E33:E34" name="Range1_1_2"/>
    <protectedRange sqref="E39:E41" name="Range1_1_4"/>
  </protectedRanges>
  <mergeCells count="18">
    <mergeCell ref="A18:F18"/>
    <mergeCell ref="A7:F7"/>
    <mergeCell ref="A8:E8"/>
    <mergeCell ref="A10:E10"/>
    <mergeCell ref="A16:C16"/>
    <mergeCell ref="A17:E17"/>
    <mergeCell ref="A50:E50"/>
    <mergeCell ref="A29:C29"/>
    <mergeCell ref="A30:E30"/>
    <mergeCell ref="A31:F31"/>
    <mergeCell ref="A35:C35"/>
    <mergeCell ref="A36:E36"/>
    <mergeCell ref="A37:F37"/>
    <mergeCell ref="A42:C42"/>
    <mergeCell ref="A43:E43"/>
    <mergeCell ref="A44:F44"/>
    <mergeCell ref="A48:C48"/>
    <mergeCell ref="A49:F49"/>
  </mergeCells>
  <pageMargins left="0.44" right="0.24" top="0.8" bottom="0.34" header="0.28999999999999998" footer="0.2"/>
  <pageSetup paperSize="9" scale="93" orientation="portrait" r:id="rId1"/>
  <rowBreaks count="2" manualBreakCount="2">
    <brk id="29" max="16383" man="1"/>
    <brk id="48" max="16383"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5"/>
  <dimension ref="A2:I62"/>
  <sheetViews>
    <sheetView view="pageBreakPreview" zoomScale="130" zoomScaleNormal="100" zoomScaleSheetLayoutView="130" workbookViewId="0">
      <selection activeCell="B47" sqref="B47"/>
    </sheetView>
  </sheetViews>
  <sheetFormatPr defaultColWidth="9.1796875" defaultRowHeight="13"/>
  <cols>
    <col min="1" max="1" width="5.453125" style="134" bestFit="1" customWidth="1"/>
    <col min="2" max="2" width="44.54296875" style="134" customWidth="1"/>
    <col min="3" max="3" width="7.7265625" style="134" customWidth="1"/>
    <col min="4" max="4" width="10.1796875" style="134" customWidth="1"/>
    <col min="5" max="5" width="11.7265625" style="131" bestFit="1" customWidth="1"/>
    <col min="6" max="6" width="14.26953125" style="134" customWidth="1"/>
    <col min="7" max="7" width="9.1796875" style="82"/>
    <col min="8" max="8" width="13.81640625" style="82" customWidth="1"/>
    <col min="9" max="9" width="11.1796875" style="82" bestFit="1" customWidth="1"/>
    <col min="10" max="16384" width="9.1796875" style="82"/>
  </cols>
  <sheetData>
    <row r="2" spans="1:6">
      <c r="A2" s="233"/>
      <c r="B2" s="234" t="s">
        <v>263</v>
      </c>
    </row>
    <row r="3" spans="1:6">
      <c r="A3" s="233"/>
      <c r="B3" s="234" t="s">
        <v>264</v>
      </c>
    </row>
    <row r="4" spans="1:6">
      <c r="A4" s="233"/>
      <c r="B4" s="234" t="s">
        <v>265</v>
      </c>
    </row>
    <row r="5" spans="1:6">
      <c r="A5" s="233"/>
      <c r="B5" s="235" t="s">
        <v>266</v>
      </c>
    </row>
    <row r="7" spans="1:6" ht="102" customHeight="1">
      <c r="A7" s="361" t="s">
        <v>252</v>
      </c>
      <c r="B7" s="362"/>
      <c r="C7" s="362"/>
      <c r="D7" s="362"/>
      <c r="E7" s="362"/>
      <c r="F7" s="363"/>
    </row>
    <row r="8" spans="1:6">
      <c r="A8" s="319" t="s">
        <v>0</v>
      </c>
      <c r="B8" s="320"/>
      <c r="C8" s="320"/>
      <c r="D8" s="320"/>
      <c r="E8" s="320"/>
      <c r="F8" s="83"/>
    </row>
    <row r="9" spans="1:6" s="80" customFormat="1" ht="12">
      <c r="A9" s="81" t="s">
        <v>1</v>
      </c>
      <c r="B9" s="68" t="s">
        <v>2</v>
      </c>
      <c r="C9" s="69" t="s">
        <v>3</v>
      </c>
      <c r="D9" s="70" t="s">
        <v>4</v>
      </c>
      <c r="E9" s="71" t="s">
        <v>88</v>
      </c>
      <c r="F9" s="72" t="s">
        <v>89</v>
      </c>
    </row>
    <row r="10" spans="1:6">
      <c r="A10" s="319" t="s">
        <v>96</v>
      </c>
      <c r="B10" s="320"/>
      <c r="C10" s="320"/>
      <c r="D10" s="320"/>
      <c r="E10" s="320"/>
      <c r="F10" s="83"/>
    </row>
    <row r="11" spans="1:6" ht="39">
      <c r="A11" s="85">
        <v>1.1000000000000001</v>
      </c>
      <c r="B11" s="86" t="s">
        <v>251</v>
      </c>
      <c r="C11" s="87" t="s">
        <v>7</v>
      </c>
      <c r="D11" s="88">
        <f>0.6+6.96+2.96</f>
        <v>10.52</v>
      </c>
      <c r="E11" s="89"/>
      <c r="F11" s="90"/>
    </row>
    <row r="12" spans="1:6" ht="26">
      <c r="A12" s="85">
        <v>1.2</v>
      </c>
      <c r="B12" s="91" t="s">
        <v>9</v>
      </c>
      <c r="C12" s="87" t="s">
        <v>7</v>
      </c>
      <c r="D12" s="88">
        <f>D11/0.25*0.05</f>
        <v>2.1040000000000001</v>
      </c>
      <c r="E12" s="89"/>
      <c r="F12" s="90"/>
    </row>
    <row r="13" spans="1:6" ht="26">
      <c r="A13" s="85">
        <v>1.3</v>
      </c>
      <c r="B13" s="91" t="s">
        <v>10</v>
      </c>
      <c r="C13" s="87" t="s">
        <v>7</v>
      </c>
      <c r="D13" s="88">
        <f>D11*0.5</f>
        <v>5.26</v>
      </c>
      <c r="E13" s="89"/>
      <c r="F13" s="90"/>
    </row>
    <row r="14" spans="1:6" ht="26">
      <c r="A14" s="85">
        <v>1.4</v>
      </c>
      <c r="B14" s="91" t="s">
        <v>11</v>
      </c>
      <c r="C14" s="87" t="s">
        <v>7</v>
      </c>
      <c r="D14" s="88">
        <f>D11-D13</f>
        <v>5.26</v>
      </c>
      <c r="E14" s="89"/>
      <c r="F14" s="90"/>
    </row>
    <row r="15" spans="1:6" ht="26">
      <c r="A15" s="85">
        <v>1.5</v>
      </c>
      <c r="B15" s="91" t="s">
        <v>12</v>
      </c>
      <c r="C15" s="87" t="s">
        <v>5</v>
      </c>
      <c r="D15" s="88">
        <v>1</v>
      </c>
      <c r="E15" s="89"/>
      <c r="F15" s="90"/>
    </row>
    <row r="16" spans="1:6">
      <c r="A16" s="351" t="s">
        <v>99</v>
      </c>
      <c r="B16" s="352"/>
      <c r="C16" s="352"/>
      <c r="D16" s="92"/>
      <c r="E16" s="93"/>
      <c r="F16" s="84">
        <f>SUM(F11:F15)</f>
        <v>0</v>
      </c>
    </row>
    <row r="17" spans="1:9">
      <c r="A17" s="319" t="s">
        <v>97</v>
      </c>
      <c r="B17" s="320"/>
      <c r="C17" s="320"/>
      <c r="D17" s="320"/>
      <c r="E17" s="320"/>
      <c r="F17" s="83"/>
    </row>
    <row r="18" spans="1:9" ht="68.25" customHeight="1">
      <c r="A18" s="353" t="s">
        <v>14</v>
      </c>
      <c r="B18" s="354"/>
      <c r="C18" s="354"/>
      <c r="D18" s="354"/>
      <c r="E18" s="354"/>
      <c r="F18" s="355"/>
    </row>
    <row r="19" spans="1:9">
      <c r="A19" s="85"/>
      <c r="B19" s="94" t="s">
        <v>18</v>
      </c>
      <c r="C19" s="87"/>
      <c r="D19" s="92"/>
      <c r="E19" s="95"/>
      <c r="F19" s="90"/>
    </row>
    <row r="20" spans="1:9">
      <c r="A20" s="85"/>
      <c r="B20" s="96" t="s">
        <v>157</v>
      </c>
      <c r="C20" s="87"/>
      <c r="D20" s="97"/>
      <c r="E20" s="98"/>
      <c r="F20" s="90"/>
    </row>
    <row r="21" spans="1:9" ht="26">
      <c r="A21" s="85">
        <v>2.1</v>
      </c>
      <c r="B21" s="99" t="s">
        <v>253</v>
      </c>
      <c r="C21" s="87" t="s">
        <v>7</v>
      </c>
      <c r="D21" s="88">
        <f>D11/0.25*0.2</f>
        <v>8.4160000000000004</v>
      </c>
      <c r="E21" s="89"/>
      <c r="F21" s="90"/>
    </row>
    <row r="22" spans="1:9" ht="39">
      <c r="A22" s="85">
        <f>A21+0.1</f>
        <v>2.2000000000000002</v>
      </c>
      <c r="B22" s="99" t="s">
        <v>254</v>
      </c>
      <c r="C22" s="87" t="s">
        <v>7</v>
      </c>
      <c r="D22" s="88">
        <f>(0.4*0.4*4*5.3)+(0.4*0.2*8*5.3)</f>
        <v>6.7840000000000007</v>
      </c>
      <c r="E22" s="89"/>
      <c r="F22" s="90"/>
    </row>
    <row r="23" spans="1:9" ht="52">
      <c r="A23" s="85">
        <v>2.2999999999999998</v>
      </c>
      <c r="B23" s="99" t="s">
        <v>255</v>
      </c>
      <c r="C23" s="87" t="s">
        <v>7</v>
      </c>
      <c r="D23" s="101">
        <f>((0.4*0.4)+(0.4*0.45)+(0.4*0.4))*33.2</f>
        <v>16.600000000000005</v>
      </c>
      <c r="E23" s="89"/>
      <c r="F23" s="90"/>
    </row>
    <row r="24" spans="1:9" ht="39">
      <c r="A24" s="85">
        <v>2.4</v>
      </c>
      <c r="B24" s="99" t="s">
        <v>256</v>
      </c>
      <c r="C24" s="87" t="s">
        <v>7</v>
      </c>
      <c r="D24" s="101">
        <f>(10*5*0.15)+(6.216+0.65)</f>
        <v>14.366</v>
      </c>
      <c r="E24" s="89"/>
      <c r="F24" s="90"/>
    </row>
    <row r="25" spans="1:9">
      <c r="A25" s="85"/>
      <c r="B25" s="94" t="s">
        <v>25</v>
      </c>
      <c r="C25" s="87"/>
      <c r="D25" s="92"/>
      <c r="E25" s="95"/>
      <c r="F25" s="90"/>
    </row>
    <row r="26" spans="1:9" ht="65">
      <c r="A26" s="85">
        <v>2.5</v>
      </c>
      <c r="B26" s="100" t="s">
        <v>27</v>
      </c>
      <c r="C26" s="102" t="s">
        <v>28</v>
      </c>
      <c r="D26" s="88">
        <v>2372.0204279999998</v>
      </c>
      <c r="E26" s="103"/>
      <c r="F26" s="90"/>
    </row>
    <row r="27" spans="1:9">
      <c r="A27" s="104"/>
      <c r="B27" s="94" t="s">
        <v>29</v>
      </c>
      <c r="C27" s="105"/>
      <c r="D27" s="92"/>
      <c r="E27" s="95"/>
      <c r="F27" s="90"/>
      <c r="I27" s="106"/>
    </row>
    <row r="28" spans="1:9" ht="26">
      <c r="A28" s="110">
        <v>2.6</v>
      </c>
      <c r="B28" s="91" t="s">
        <v>30</v>
      </c>
      <c r="C28" s="108" t="s">
        <v>17</v>
      </c>
      <c r="D28" s="88">
        <f>(6*0.4*4*12)+(0.25*1*1*12)</f>
        <v>118.20000000000002</v>
      </c>
      <c r="E28" s="89"/>
      <c r="F28" s="90"/>
    </row>
    <row r="29" spans="1:9">
      <c r="A29" s="351" t="s">
        <v>13</v>
      </c>
      <c r="B29" s="352"/>
      <c r="C29" s="352"/>
      <c r="D29" s="92"/>
      <c r="E29" s="109"/>
      <c r="F29" s="84">
        <f>SUM(F19:F28)</f>
        <v>0</v>
      </c>
    </row>
    <row r="30" spans="1:9">
      <c r="A30" s="319" t="s">
        <v>257</v>
      </c>
      <c r="B30" s="320"/>
      <c r="C30" s="320"/>
      <c r="D30" s="320"/>
      <c r="E30" s="320"/>
      <c r="F30" s="83"/>
    </row>
    <row r="31" spans="1:9" ht="126.75" customHeight="1">
      <c r="A31" s="353" t="s">
        <v>258</v>
      </c>
      <c r="B31" s="354"/>
      <c r="C31" s="354"/>
      <c r="D31" s="354"/>
      <c r="E31" s="354"/>
      <c r="F31" s="355"/>
    </row>
    <row r="32" spans="1:9">
      <c r="A32" s="110"/>
      <c r="B32" s="111" t="s">
        <v>119</v>
      </c>
      <c r="C32" s="112"/>
      <c r="D32" s="113"/>
      <c r="E32" s="114"/>
      <c r="F32" s="115"/>
    </row>
    <row r="33" spans="1:6" ht="30" customHeight="1">
      <c r="A33" s="116">
        <v>3.1</v>
      </c>
      <c r="B33" s="91" t="s">
        <v>259</v>
      </c>
      <c r="C33" s="87" t="s">
        <v>17</v>
      </c>
      <c r="D33" s="88">
        <f>90+44.5+26.1+11.5188+4.617</f>
        <v>176.73579999999998</v>
      </c>
      <c r="E33" s="89"/>
      <c r="F33" s="90"/>
    </row>
    <row r="34" spans="1:6">
      <c r="A34" s="116"/>
      <c r="B34" s="111" t="s">
        <v>33</v>
      </c>
      <c r="C34" s="87"/>
      <c r="D34" s="88"/>
      <c r="E34" s="89"/>
      <c r="F34" s="90"/>
    </row>
    <row r="35" spans="1:6">
      <c r="A35" s="351" t="s">
        <v>42</v>
      </c>
      <c r="B35" s="352"/>
      <c r="C35" s="352"/>
      <c r="D35" s="92"/>
      <c r="E35" s="109"/>
      <c r="F35" s="84">
        <f>SUM(F33:F34)</f>
        <v>0</v>
      </c>
    </row>
    <row r="36" spans="1:6">
      <c r="A36" s="319" t="s">
        <v>114</v>
      </c>
      <c r="B36" s="320"/>
      <c r="C36" s="320"/>
      <c r="D36" s="320"/>
      <c r="E36" s="320"/>
      <c r="F36" s="117"/>
    </row>
    <row r="37" spans="1:6" ht="194.25" customHeight="1">
      <c r="A37" s="353" t="s">
        <v>126</v>
      </c>
      <c r="B37" s="354"/>
      <c r="C37" s="354"/>
      <c r="D37" s="354"/>
      <c r="E37" s="354"/>
      <c r="F37" s="355"/>
    </row>
    <row r="38" spans="1:6">
      <c r="A38" s="118"/>
      <c r="B38" s="111" t="s">
        <v>262</v>
      </c>
      <c r="C38" s="87"/>
      <c r="D38" s="88"/>
      <c r="E38" s="93"/>
      <c r="F38" s="90"/>
    </row>
    <row r="39" spans="1:6" ht="26">
      <c r="A39" s="85">
        <v>4.0999999999999996</v>
      </c>
      <c r="B39" s="91" t="s">
        <v>110</v>
      </c>
      <c r="C39" s="87" t="s">
        <v>17</v>
      </c>
      <c r="D39" s="88">
        <f>(10*6*2)+(5*8*2)+(3*2*4)+(10*5)+(3*2)</f>
        <v>280</v>
      </c>
      <c r="E39" s="89"/>
      <c r="F39" s="90"/>
    </row>
    <row r="40" spans="1:6" ht="39">
      <c r="A40" s="85">
        <v>4.2</v>
      </c>
      <c r="B40" s="91" t="s">
        <v>267</v>
      </c>
      <c r="C40" s="87" t="s">
        <v>17</v>
      </c>
      <c r="D40" s="88">
        <v>1</v>
      </c>
      <c r="E40" s="89"/>
      <c r="F40" s="90"/>
    </row>
    <row r="41" spans="1:6">
      <c r="A41" s="85"/>
      <c r="B41" s="111"/>
      <c r="C41" s="87"/>
      <c r="D41" s="119"/>
      <c r="E41" s="89"/>
      <c r="F41" s="90"/>
    </row>
    <row r="42" spans="1:6">
      <c r="A42" s="351" t="s">
        <v>53</v>
      </c>
      <c r="B42" s="352"/>
      <c r="C42" s="352"/>
      <c r="D42" s="92"/>
      <c r="E42" s="109"/>
      <c r="F42" s="84">
        <f>SUM(F40:F41)</f>
        <v>0</v>
      </c>
    </row>
    <row r="43" spans="1:6">
      <c r="A43" s="319" t="s">
        <v>268</v>
      </c>
      <c r="B43" s="320"/>
      <c r="C43" s="320"/>
      <c r="D43" s="320"/>
      <c r="E43" s="320"/>
      <c r="F43" s="117"/>
    </row>
    <row r="44" spans="1:6" ht="167.25" customHeight="1">
      <c r="A44" s="353" t="s">
        <v>94</v>
      </c>
      <c r="B44" s="354"/>
      <c r="C44" s="354"/>
      <c r="D44" s="354"/>
      <c r="E44" s="354"/>
      <c r="F44" s="355"/>
    </row>
    <row r="45" spans="1:6" ht="44.25" customHeight="1">
      <c r="A45" s="85">
        <v>5.0999999999999996</v>
      </c>
      <c r="B45" s="120" t="s">
        <v>125</v>
      </c>
      <c r="C45" s="87" t="s">
        <v>17</v>
      </c>
      <c r="D45" s="88">
        <f>(10*6*2)+(5*8*2)+(3*2*4)</f>
        <v>224</v>
      </c>
      <c r="E45" s="121"/>
      <c r="F45" s="90"/>
    </row>
    <row r="46" spans="1:6" ht="41.25" customHeight="1">
      <c r="A46" s="85">
        <v>5.2</v>
      </c>
      <c r="B46" s="120" t="s">
        <v>270</v>
      </c>
      <c r="C46" s="87" t="s">
        <v>17</v>
      </c>
      <c r="D46" s="88">
        <v>67.62</v>
      </c>
      <c r="E46" s="121"/>
      <c r="F46" s="90"/>
    </row>
    <row r="47" spans="1:6" ht="41.25" customHeight="1">
      <c r="A47" s="85">
        <v>5.3</v>
      </c>
      <c r="B47" s="120" t="s">
        <v>271</v>
      </c>
      <c r="C47" s="87" t="s">
        <v>17</v>
      </c>
      <c r="D47" s="88">
        <v>11.518800000000001</v>
      </c>
      <c r="E47" s="121"/>
      <c r="F47" s="90"/>
    </row>
    <row r="48" spans="1:6">
      <c r="A48" s="356" t="s">
        <v>56</v>
      </c>
      <c r="B48" s="357"/>
      <c r="C48" s="357"/>
      <c r="D48" s="122"/>
      <c r="E48" s="123"/>
      <c r="F48" s="124">
        <f>SUM(F45:F47)</f>
        <v>0</v>
      </c>
    </row>
    <row r="49" spans="1:6">
      <c r="A49" s="358"/>
      <c r="B49" s="359"/>
      <c r="C49" s="359"/>
      <c r="D49" s="359"/>
      <c r="E49" s="359"/>
      <c r="F49" s="360"/>
    </row>
    <row r="50" spans="1:6">
      <c r="A50" s="349" t="s">
        <v>73</v>
      </c>
      <c r="B50" s="350"/>
      <c r="C50" s="350"/>
      <c r="D50" s="350"/>
      <c r="E50" s="350"/>
      <c r="F50" s="117"/>
    </row>
    <row r="51" spans="1:6">
      <c r="A51" s="118">
        <v>1</v>
      </c>
      <c r="B51" s="112" t="s">
        <v>74</v>
      </c>
      <c r="C51" s="112"/>
      <c r="D51" s="113"/>
      <c r="E51" s="114"/>
      <c r="F51" s="115">
        <f>F16</f>
        <v>0</v>
      </c>
    </row>
    <row r="52" spans="1:6">
      <c r="A52" s="118">
        <v>2</v>
      </c>
      <c r="B52" s="112" t="s">
        <v>75</v>
      </c>
      <c r="C52" s="112"/>
      <c r="D52" s="113"/>
      <c r="E52" s="114"/>
      <c r="F52" s="115">
        <f>F29</f>
        <v>0</v>
      </c>
    </row>
    <row r="53" spans="1:6">
      <c r="A53" s="118">
        <v>3</v>
      </c>
      <c r="B53" s="112" t="s">
        <v>127</v>
      </c>
      <c r="C53" s="112"/>
      <c r="D53" s="113"/>
      <c r="E53" s="114"/>
      <c r="F53" s="115">
        <f>F35</f>
        <v>0</v>
      </c>
    </row>
    <row r="54" spans="1:6">
      <c r="A54" s="118">
        <v>4</v>
      </c>
      <c r="B54" s="112" t="s">
        <v>80</v>
      </c>
      <c r="C54" s="112"/>
      <c r="D54" s="113"/>
      <c r="E54" s="125"/>
      <c r="F54" s="115">
        <f>F42</f>
        <v>0</v>
      </c>
    </row>
    <row r="55" spans="1:6" ht="13.5" thickBot="1">
      <c r="A55" s="118">
        <v>5</v>
      </c>
      <c r="B55" s="112" t="s">
        <v>269</v>
      </c>
      <c r="C55" s="112"/>
      <c r="D55" s="113"/>
      <c r="E55" s="125"/>
      <c r="F55" s="115">
        <f>F48</f>
        <v>0</v>
      </c>
    </row>
    <row r="56" spans="1:6" ht="13.5" thickBot="1">
      <c r="A56" s="126"/>
      <c r="B56" s="127" t="s">
        <v>87</v>
      </c>
      <c r="C56" s="128"/>
      <c r="D56" s="129"/>
      <c r="E56" s="130"/>
      <c r="F56" s="124">
        <f>SUM(F51:F55)</f>
        <v>0</v>
      </c>
    </row>
    <row r="57" spans="1:6">
      <c r="A57" s="62"/>
      <c r="B57" s="63"/>
      <c r="C57" s="63"/>
      <c r="D57" s="64"/>
      <c r="F57" s="132"/>
    </row>
    <row r="58" spans="1:6">
      <c r="A58" s="62"/>
      <c r="B58" s="133"/>
      <c r="C58" s="63"/>
      <c r="D58" s="64"/>
      <c r="F58" s="132"/>
    </row>
    <row r="59" spans="1:6">
      <c r="A59" s="62"/>
      <c r="B59" s="133"/>
      <c r="C59" s="63"/>
      <c r="D59" s="64"/>
      <c r="F59" s="132"/>
    </row>
    <row r="60" spans="1:6">
      <c r="A60" s="62"/>
      <c r="B60" s="133"/>
      <c r="C60" s="73"/>
      <c r="D60" s="64"/>
      <c r="F60" s="132"/>
    </row>
    <row r="61" spans="1:6">
      <c r="A61" s="62"/>
      <c r="B61" s="133"/>
      <c r="C61" s="73"/>
      <c r="D61" s="64"/>
      <c r="F61" s="132"/>
    </row>
    <row r="62" spans="1:6">
      <c r="A62" s="62"/>
      <c r="B62" s="133"/>
      <c r="C62" s="63"/>
      <c r="D62" s="64"/>
      <c r="F62" s="132"/>
    </row>
  </sheetData>
  <protectedRanges>
    <protectedRange sqref="B57:B62" name="Range2"/>
    <protectedRange sqref="E10 E16:E18 E29:E32 E35:E38 E42:E55" name="Range1_2"/>
    <protectedRange sqref="E11:E15" name="Range1_1"/>
    <protectedRange sqref="E19:E28" name="Range1_1_1"/>
    <protectedRange sqref="E33:E34" name="Range1_1_2"/>
    <protectedRange sqref="E39:E41" name="Range1_1_4"/>
  </protectedRanges>
  <mergeCells count="18">
    <mergeCell ref="A18:F18"/>
    <mergeCell ref="A7:F7"/>
    <mergeCell ref="A8:E8"/>
    <mergeCell ref="A10:E10"/>
    <mergeCell ref="A16:C16"/>
    <mergeCell ref="A17:E17"/>
    <mergeCell ref="A50:E50"/>
    <mergeCell ref="A29:C29"/>
    <mergeCell ref="A30:E30"/>
    <mergeCell ref="A31:F31"/>
    <mergeCell ref="A35:C35"/>
    <mergeCell ref="A36:E36"/>
    <mergeCell ref="A37:F37"/>
    <mergeCell ref="A42:C42"/>
    <mergeCell ref="A43:E43"/>
    <mergeCell ref="A44:F44"/>
    <mergeCell ref="A48:C48"/>
    <mergeCell ref="A49:F49"/>
  </mergeCells>
  <pageMargins left="0.44" right="0.24" top="0.8" bottom="0.34" header="0.28999999999999998" footer="0.2"/>
  <pageSetup paperSize="9" scale="93" orientation="portrait" r:id="rId1"/>
  <rowBreaks count="2" manualBreakCount="2">
    <brk id="29" max="16383" man="1"/>
    <brk id="48" max="1638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6"/>
  <dimension ref="A2:I61"/>
  <sheetViews>
    <sheetView zoomScaleNormal="100" workbookViewId="0">
      <selection activeCell="H6" sqref="H6"/>
    </sheetView>
  </sheetViews>
  <sheetFormatPr defaultColWidth="9.1796875" defaultRowHeight="13"/>
  <cols>
    <col min="1" max="1" width="5.453125" style="134" bestFit="1" customWidth="1"/>
    <col min="2" max="2" width="44.54296875" style="134" customWidth="1"/>
    <col min="3" max="3" width="7.7265625" style="134" customWidth="1"/>
    <col min="4" max="4" width="10.1796875" style="134" customWidth="1"/>
    <col min="5" max="5" width="11.7265625" style="131" bestFit="1" customWidth="1"/>
    <col min="6" max="6" width="14.26953125" style="134" customWidth="1"/>
    <col min="7" max="7" width="9.1796875" style="82"/>
    <col min="8" max="8" width="13.81640625" style="82" customWidth="1"/>
    <col min="9" max="9" width="11.1796875" style="82" bestFit="1" customWidth="1"/>
    <col min="10" max="16384" width="9.1796875" style="82"/>
  </cols>
  <sheetData>
    <row r="2" spans="1:6">
      <c r="A2" s="233"/>
      <c r="B2" s="234" t="s">
        <v>263</v>
      </c>
    </row>
    <row r="3" spans="1:6">
      <c r="A3" s="233"/>
      <c r="B3" s="234" t="s">
        <v>264</v>
      </c>
    </row>
    <row r="4" spans="1:6">
      <c r="A4" s="233"/>
      <c r="B4" s="234" t="s">
        <v>265</v>
      </c>
    </row>
    <row r="5" spans="1:6">
      <c r="A5" s="233"/>
      <c r="B5" s="235" t="s">
        <v>266</v>
      </c>
    </row>
    <row r="7" spans="1:6" ht="102" customHeight="1">
      <c r="A7" s="361" t="s">
        <v>252</v>
      </c>
      <c r="B7" s="362"/>
      <c r="C7" s="362"/>
      <c r="D7" s="362"/>
      <c r="E7" s="362"/>
      <c r="F7" s="363"/>
    </row>
    <row r="8" spans="1:6">
      <c r="A8" s="319" t="s">
        <v>0</v>
      </c>
      <c r="B8" s="320"/>
      <c r="C8" s="320"/>
      <c r="D8" s="320"/>
      <c r="E8" s="320"/>
      <c r="F8" s="83"/>
    </row>
    <row r="9" spans="1:6" s="80" customFormat="1" ht="12">
      <c r="A9" s="81" t="s">
        <v>1</v>
      </c>
      <c r="B9" s="68" t="s">
        <v>2</v>
      </c>
      <c r="C9" s="69" t="s">
        <v>3</v>
      </c>
      <c r="D9" s="70" t="s">
        <v>4</v>
      </c>
      <c r="E9" s="71" t="s">
        <v>88</v>
      </c>
      <c r="F9" s="72" t="s">
        <v>89</v>
      </c>
    </row>
    <row r="10" spans="1:6">
      <c r="A10" s="319" t="s">
        <v>96</v>
      </c>
      <c r="B10" s="320"/>
      <c r="C10" s="320"/>
      <c r="D10" s="320"/>
      <c r="E10" s="320"/>
      <c r="F10" s="83"/>
    </row>
    <row r="11" spans="1:6" ht="39">
      <c r="A11" s="85">
        <v>1.1000000000000001</v>
      </c>
      <c r="B11" s="86" t="s">
        <v>251</v>
      </c>
      <c r="C11" s="87" t="s">
        <v>7</v>
      </c>
      <c r="D11" s="88">
        <f>0.6+6.96+2.96</f>
        <v>10.52</v>
      </c>
      <c r="E11" s="89">
        <v>5</v>
      </c>
      <c r="F11" s="90">
        <f>D11*E11</f>
        <v>52.599999999999994</v>
      </c>
    </row>
    <row r="12" spans="1:6" ht="26">
      <c r="A12" s="85">
        <v>1.2</v>
      </c>
      <c r="B12" s="91" t="s">
        <v>9</v>
      </c>
      <c r="C12" s="87" t="s">
        <v>7</v>
      </c>
      <c r="D12" s="88">
        <f>D11/0.25*0.05</f>
        <v>2.1040000000000001</v>
      </c>
      <c r="E12" s="89">
        <v>125</v>
      </c>
      <c r="F12" s="90">
        <f>D12*E12</f>
        <v>263</v>
      </c>
    </row>
    <row r="13" spans="1:6" ht="26">
      <c r="A13" s="85">
        <v>1.3</v>
      </c>
      <c r="B13" s="91" t="s">
        <v>10</v>
      </c>
      <c r="C13" s="87" t="s">
        <v>7</v>
      </c>
      <c r="D13" s="88">
        <f>D11*0.5</f>
        <v>5.26</v>
      </c>
      <c r="E13" s="89">
        <v>6</v>
      </c>
      <c r="F13" s="90">
        <f>D13*E13</f>
        <v>31.56</v>
      </c>
    </row>
    <row r="14" spans="1:6" ht="26">
      <c r="A14" s="85">
        <v>1.4</v>
      </c>
      <c r="B14" s="91" t="s">
        <v>11</v>
      </c>
      <c r="C14" s="87" t="s">
        <v>7</v>
      </c>
      <c r="D14" s="88">
        <f>D11-D13</f>
        <v>5.26</v>
      </c>
      <c r="E14" s="89">
        <v>8</v>
      </c>
      <c r="F14" s="90">
        <f>D14*E14</f>
        <v>42.08</v>
      </c>
    </row>
    <row r="15" spans="1:6" ht="26">
      <c r="A15" s="85">
        <v>1.5</v>
      </c>
      <c r="B15" s="91" t="s">
        <v>12</v>
      </c>
      <c r="C15" s="87" t="s">
        <v>5</v>
      </c>
      <c r="D15" s="88">
        <v>1</v>
      </c>
      <c r="E15" s="89">
        <v>120</v>
      </c>
      <c r="F15" s="90">
        <f>D15*E15</f>
        <v>120</v>
      </c>
    </row>
    <row r="16" spans="1:6">
      <c r="A16" s="351" t="s">
        <v>99</v>
      </c>
      <c r="B16" s="352"/>
      <c r="C16" s="352"/>
      <c r="D16" s="92"/>
      <c r="E16" s="93"/>
      <c r="F16" s="84">
        <f>SUM(F11:F15)</f>
        <v>509.24</v>
      </c>
    </row>
    <row r="17" spans="1:9">
      <c r="A17" s="319" t="s">
        <v>97</v>
      </c>
      <c r="B17" s="320"/>
      <c r="C17" s="320"/>
      <c r="D17" s="320"/>
      <c r="E17" s="320"/>
      <c r="F17" s="83"/>
    </row>
    <row r="18" spans="1:9" ht="68.25" customHeight="1">
      <c r="A18" s="353" t="s">
        <v>14</v>
      </c>
      <c r="B18" s="354"/>
      <c r="C18" s="354"/>
      <c r="D18" s="354"/>
      <c r="E18" s="354"/>
      <c r="F18" s="355"/>
    </row>
    <row r="19" spans="1:9">
      <c r="A19" s="85"/>
      <c r="B19" s="94" t="s">
        <v>18</v>
      </c>
      <c r="C19" s="87"/>
      <c r="D19" s="92"/>
      <c r="E19" s="95"/>
      <c r="F19" s="90"/>
    </row>
    <row r="20" spans="1:9">
      <c r="A20" s="85"/>
      <c r="B20" s="96" t="s">
        <v>157</v>
      </c>
      <c r="C20" s="87"/>
      <c r="D20" s="97"/>
      <c r="E20" s="98"/>
      <c r="F20" s="90"/>
    </row>
    <row r="21" spans="1:9" ht="26">
      <c r="A21" s="85">
        <v>2.1</v>
      </c>
      <c r="B21" s="99" t="s">
        <v>253</v>
      </c>
      <c r="C21" s="87" t="s">
        <v>7</v>
      </c>
      <c r="D21" s="88">
        <f>D11/0.25*0.2</f>
        <v>8.4160000000000004</v>
      </c>
      <c r="E21" s="89">
        <v>280</v>
      </c>
      <c r="F21" s="90">
        <f t="shared" ref="F21:F28" si="0">D21*E21</f>
        <v>2356.48</v>
      </c>
    </row>
    <row r="22" spans="1:9" ht="39">
      <c r="A22" s="85">
        <f>A21+0.1</f>
        <v>2.2000000000000002</v>
      </c>
      <c r="B22" s="99" t="s">
        <v>254</v>
      </c>
      <c r="C22" s="87" t="s">
        <v>7</v>
      </c>
      <c r="D22" s="88">
        <f>(0.4*0.4*4*5.3)+(0.4*0.2*8*5.3)</f>
        <v>6.7840000000000007</v>
      </c>
      <c r="E22" s="89">
        <v>280</v>
      </c>
      <c r="F22" s="90">
        <f t="shared" si="0"/>
        <v>1899.5200000000002</v>
      </c>
    </row>
    <row r="23" spans="1:9" ht="52">
      <c r="A23" s="85">
        <v>2.2999999999999998</v>
      </c>
      <c r="B23" s="99" t="s">
        <v>255</v>
      </c>
      <c r="C23" s="87" t="s">
        <v>7</v>
      </c>
      <c r="D23" s="101">
        <f>((0.4*0.4)+(0.4*0.45)+(0.4*0.4))*33.2</f>
        <v>16.600000000000005</v>
      </c>
      <c r="E23" s="89">
        <v>65</v>
      </c>
      <c r="F23" s="90">
        <f t="shared" si="0"/>
        <v>1079.0000000000002</v>
      </c>
    </row>
    <row r="24" spans="1:9" ht="39">
      <c r="A24" s="85">
        <v>2.4</v>
      </c>
      <c r="B24" s="99" t="s">
        <v>256</v>
      </c>
      <c r="C24" s="87" t="s">
        <v>7</v>
      </c>
      <c r="D24" s="101">
        <f>(10*5*0.15)+(6.216+0.65)</f>
        <v>14.366</v>
      </c>
      <c r="E24" s="89">
        <v>60</v>
      </c>
      <c r="F24" s="90">
        <f t="shared" si="0"/>
        <v>861.96</v>
      </c>
    </row>
    <row r="25" spans="1:9">
      <c r="A25" s="85"/>
      <c r="B25" s="94" t="s">
        <v>25</v>
      </c>
      <c r="C25" s="87"/>
      <c r="D25" s="92"/>
      <c r="E25" s="95"/>
      <c r="F25" s="90"/>
    </row>
    <row r="26" spans="1:9" ht="65">
      <c r="A26" s="85">
        <v>2.5</v>
      </c>
      <c r="B26" s="100" t="s">
        <v>27</v>
      </c>
      <c r="C26" s="102" t="s">
        <v>28</v>
      </c>
      <c r="D26" s="88">
        <v>2372.0204279999998</v>
      </c>
      <c r="E26" s="103">
        <v>1</v>
      </c>
      <c r="F26" s="90">
        <f t="shared" si="0"/>
        <v>2372.0204279999998</v>
      </c>
    </row>
    <row r="27" spans="1:9">
      <c r="A27" s="104"/>
      <c r="B27" s="94" t="s">
        <v>29</v>
      </c>
      <c r="C27" s="105"/>
      <c r="D27" s="92"/>
      <c r="E27" s="95"/>
      <c r="F27" s="90"/>
      <c r="I27" s="106"/>
    </row>
    <row r="28" spans="1:9" ht="26">
      <c r="A28" s="110">
        <v>2.6</v>
      </c>
      <c r="B28" s="91" t="s">
        <v>30</v>
      </c>
      <c r="C28" s="108" t="s">
        <v>17</v>
      </c>
      <c r="D28" s="88">
        <f>(6*0.4*4*12)+(0.25*1*1*12)</f>
        <v>118.20000000000002</v>
      </c>
      <c r="E28" s="89">
        <v>2</v>
      </c>
      <c r="F28" s="90">
        <f t="shared" si="0"/>
        <v>236.40000000000003</v>
      </c>
    </row>
    <row r="29" spans="1:9">
      <c r="A29" s="351" t="s">
        <v>13</v>
      </c>
      <c r="B29" s="352"/>
      <c r="C29" s="352"/>
      <c r="D29" s="92"/>
      <c r="E29" s="109"/>
      <c r="F29" s="84">
        <f>SUM(F19:F28)</f>
        <v>8805.3804279999986</v>
      </c>
    </row>
    <row r="30" spans="1:9">
      <c r="A30" s="319" t="s">
        <v>257</v>
      </c>
      <c r="B30" s="320"/>
      <c r="C30" s="320"/>
      <c r="D30" s="320"/>
      <c r="E30" s="320"/>
      <c r="F30" s="83"/>
    </row>
    <row r="31" spans="1:9" ht="126.75" customHeight="1">
      <c r="A31" s="353" t="s">
        <v>258</v>
      </c>
      <c r="B31" s="354"/>
      <c r="C31" s="354"/>
      <c r="D31" s="354"/>
      <c r="E31" s="354"/>
      <c r="F31" s="355"/>
    </row>
    <row r="32" spans="1:9">
      <c r="A32" s="110"/>
      <c r="B32" s="111" t="s">
        <v>119</v>
      </c>
      <c r="C32" s="112"/>
      <c r="D32" s="113"/>
      <c r="E32" s="114"/>
      <c r="F32" s="115"/>
    </row>
    <row r="33" spans="1:6" ht="30" customHeight="1">
      <c r="A33" s="116">
        <v>3.1</v>
      </c>
      <c r="B33" s="91" t="s">
        <v>259</v>
      </c>
      <c r="C33" s="87" t="s">
        <v>17</v>
      </c>
      <c r="D33" s="88">
        <f>90+44.5+26.1+11.5188+4.617</f>
        <v>176.73579999999998</v>
      </c>
      <c r="E33" s="89">
        <v>40</v>
      </c>
      <c r="F33" s="90">
        <f>D33*E33</f>
        <v>7069.4319999999989</v>
      </c>
    </row>
    <row r="34" spans="1:6">
      <c r="A34" s="116"/>
      <c r="B34" s="111" t="s">
        <v>33</v>
      </c>
      <c r="C34" s="87"/>
      <c r="D34" s="88"/>
      <c r="E34" s="89"/>
      <c r="F34" s="90"/>
    </row>
    <row r="35" spans="1:6">
      <c r="A35" s="351" t="s">
        <v>42</v>
      </c>
      <c r="B35" s="352"/>
      <c r="C35" s="352"/>
      <c r="D35" s="92"/>
      <c r="E35" s="109"/>
      <c r="F35" s="84">
        <f>SUM(F33:F34)</f>
        <v>7069.4319999999989</v>
      </c>
    </row>
    <row r="36" spans="1:6">
      <c r="A36" s="319" t="s">
        <v>114</v>
      </c>
      <c r="B36" s="320"/>
      <c r="C36" s="320"/>
      <c r="D36" s="320"/>
      <c r="E36" s="320"/>
      <c r="F36" s="117"/>
    </row>
    <row r="37" spans="1:6" ht="194.25" customHeight="1">
      <c r="A37" s="353" t="s">
        <v>126</v>
      </c>
      <c r="B37" s="354"/>
      <c r="C37" s="354"/>
      <c r="D37" s="354"/>
      <c r="E37" s="354"/>
      <c r="F37" s="355"/>
    </row>
    <row r="38" spans="1:6">
      <c r="A38" s="118"/>
      <c r="B38" s="111" t="s">
        <v>262</v>
      </c>
      <c r="C38" s="87"/>
      <c r="D38" s="88"/>
      <c r="E38" s="93"/>
      <c r="F38" s="90"/>
    </row>
    <row r="39" spans="1:6" ht="26">
      <c r="A39" s="85">
        <v>4.0999999999999996</v>
      </c>
      <c r="B39" s="91" t="s">
        <v>110</v>
      </c>
      <c r="C39" s="87" t="s">
        <v>17</v>
      </c>
      <c r="D39" s="88">
        <f>(10*6*2)+(5*8*2)+(3*2*4)+(10*5)+(3*2)</f>
        <v>280</v>
      </c>
      <c r="E39" s="89">
        <v>5</v>
      </c>
      <c r="F39" s="90">
        <f>D39*E39</f>
        <v>1400</v>
      </c>
    </row>
    <row r="40" spans="1:6" ht="39">
      <c r="A40" s="85">
        <v>4.2</v>
      </c>
      <c r="B40" s="91" t="s">
        <v>267</v>
      </c>
      <c r="C40" s="87" t="s">
        <v>17</v>
      </c>
      <c r="D40" s="88">
        <v>1</v>
      </c>
      <c r="E40" s="89">
        <v>800</v>
      </c>
      <c r="F40" s="90">
        <f>D40*E40</f>
        <v>800</v>
      </c>
    </row>
    <row r="41" spans="1:6">
      <c r="A41" s="85"/>
      <c r="B41" s="111"/>
      <c r="C41" s="87"/>
      <c r="D41" s="119"/>
      <c r="E41" s="89"/>
      <c r="F41" s="90"/>
    </row>
    <row r="42" spans="1:6">
      <c r="A42" s="351" t="s">
        <v>53</v>
      </c>
      <c r="B42" s="352"/>
      <c r="C42" s="352"/>
      <c r="D42" s="92"/>
      <c r="E42" s="109"/>
      <c r="F42" s="84">
        <f>SUM(F40:F41)</f>
        <v>800</v>
      </c>
    </row>
    <row r="43" spans="1:6">
      <c r="A43" s="319" t="s">
        <v>268</v>
      </c>
      <c r="B43" s="320"/>
      <c r="C43" s="320"/>
      <c r="D43" s="320"/>
      <c r="E43" s="320"/>
      <c r="F43" s="117"/>
    </row>
    <row r="44" spans="1:6" ht="167.25" customHeight="1">
      <c r="A44" s="353" t="s">
        <v>94</v>
      </c>
      <c r="B44" s="354"/>
      <c r="C44" s="354"/>
      <c r="D44" s="354"/>
      <c r="E44" s="354"/>
      <c r="F44" s="355"/>
    </row>
    <row r="45" spans="1:6" ht="44.25" customHeight="1">
      <c r="A45" s="85">
        <v>5.0999999999999996</v>
      </c>
      <c r="B45" s="120" t="s">
        <v>125</v>
      </c>
      <c r="C45" s="87" t="s">
        <v>17</v>
      </c>
      <c r="D45" s="88">
        <f>(10*6*2)+(5*8*2)+(3*2*4)</f>
        <v>224</v>
      </c>
      <c r="E45" s="121">
        <v>6</v>
      </c>
      <c r="F45" s="90">
        <f>D45*E45</f>
        <v>1344</v>
      </c>
    </row>
    <row r="46" spans="1:6" ht="41.25" customHeight="1">
      <c r="A46" s="85">
        <v>5.2</v>
      </c>
      <c r="B46" s="120" t="s">
        <v>217</v>
      </c>
      <c r="C46" s="87" t="s">
        <v>17</v>
      </c>
      <c r="D46" s="88">
        <v>67.62</v>
      </c>
      <c r="E46" s="121">
        <v>4</v>
      </c>
      <c r="F46" s="90">
        <f>D46*E46</f>
        <v>270.48</v>
      </c>
    </row>
    <row r="47" spans="1:6">
      <c r="A47" s="356" t="s">
        <v>56</v>
      </c>
      <c r="B47" s="357"/>
      <c r="C47" s="357"/>
      <c r="D47" s="122"/>
      <c r="E47" s="123"/>
      <c r="F47" s="124">
        <f>SUM(F45:F46)</f>
        <v>1614.48</v>
      </c>
    </row>
    <row r="48" spans="1:6">
      <c r="A48" s="358"/>
      <c r="B48" s="359"/>
      <c r="C48" s="359"/>
      <c r="D48" s="359"/>
      <c r="E48" s="359"/>
      <c r="F48" s="360"/>
    </row>
    <row r="49" spans="1:6">
      <c r="A49" s="349" t="s">
        <v>73</v>
      </c>
      <c r="B49" s="350"/>
      <c r="C49" s="350"/>
      <c r="D49" s="350"/>
      <c r="E49" s="350"/>
      <c r="F49" s="117"/>
    </row>
    <row r="50" spans="1:6">
      <c r="A50" s="118">
        <v>1</v>
      </c>
      <c r="B50" s="112" t="s">
        <v>74</v>
      </c>
      <c r="C50" s="112"/>
      <c r="D50" s="113"/>
      <c r="E50" s="114"/>
      <c r="F50" s="115">
        <f>F16</f>
        <v>509.24</v>
      </c>
    </row>
    <row r="51" spans="1:6">
      <c r="A51" s="118">
        <v>2</v>
      </c>
      <c r="B51" s="112" t="s">
        <v>75</v>
      </c>
      <c r="C51" s="112"/>
      <c r="D51" s="113"/>
      <c r="E51" s="114"/>
      <c r="F51" s="115">
        <f>F29</f>
        <v>8805.3804279999986</v>
      </c>
    </row>
    <row r="52" spans="1:6">
      <c r="A52" s="118">
        <v>3</v>
      </c>
      <c r="B52" s="112" t="s">
        <v>127</v>
      </c>
      <c r="C52" s="112"/>
      <c r="D52" s="113"/>
      <c r="E52" s="114"/>
      <c r="F52" s="115">
        <f>F35</f>
        <v>7069.4319999999989</v>
      </c>
    </row>
    <row r="53" spans="1:6">
      <c r="A53" s="118">
        <v>4</v>
      </c>
      <c r="B53" s="112" t="s">
        <v>80</v>
      </c>
      <c r="C53" s="112"/>
      <c r="D53" s="113"/>
      <c r="E53" s="125"/>
      <c r="F53" s="115">
        <f>F42</f>
        <v>800</v>
      </c>
    </row>
    <row r="54" spans="1:6" ht="13.5" thickBot="1">
      <c r="A54" s="118">
        <v>5</v>
      </c>
      <c r="B54" s="112" t="s">
        <v>269</v>
      </c>
      <c r="C54" s="112"/>
      <c r="D54" s="113"/>
      <c r="E54" s="125"/>
      <c r="F54" s="115">
        <f>F47</f>
        <v>1614.48</v>
      </c>
    </row>
    <row r="55" spans="1:6" ht="13.5" thickBot="1">
      <c r="A55" s="126"/>
      <c r="B55" s="127" t="s">
        <v>87</v>
      </c>
      <c r="C55" s="128"/>
      <c r="D55" s="129"/>
      <c r="E55" s="130"/>
      <c r="F55" s="124">
        <f>SUM(F50:F54)</f>
        <v>18798.532427999995</v>
      </c>
    </row>
    <row r="56" spans="1:6">
      <c r="A56" s="62"/>
      <c r="B56" s="63"/>
      <c r="C56" s="63"/>
      <c r="D56" s="64"/>
      <c r="F56" s="132"/>
    </row>
    <row r="57" spans="1:6">
      <c r="A57" s="62"/>
      <c r="B57" s="133" t="s">
        <v>82</v>
      </c>
      <c r="C57" s="63"/>
      <c r="D57" s="64"/>
      <c r="F57" s="132"/>
    </row>
    <row r="58" spans="1:6">
      <c r="A58" s="62"/>
      <c r="B58" s="133"/>
      <c r="C58" s="63"/>
      <c r="D58" s="64"/>
      <c r="F58" s="132"/>
    </row>
    <row r="59" spans="1:6">
      <c r="A59" s="62"/>
      <c r="B59" s="133" t="s">
        <v>83</v>
      </c>
      <c r="C59" s="73"/>
      <c r="D59" s="64"/>
      <c r="F59" s="132"/>
    </row>
    <row r="60" spans="1:6">
      <c r="A60" s="62"/>
      <c r="B60" s="133"/>
      <c r="C60" s="73"/>
      <c r="D60" s="64"/>
      <c r="F60" s="132"/>
    </row>
    <row r="61" spans="1:6">
      <c r="A61" s="62"/>
      <c r="B61" s="133" t="s">
        <v>84</v>
      </c>
      <c r="C61" s="63"/>
      <c r="D61" s="64"/>
      <c r="F61" s="132"/>
    </row>
  </sheetData>
  <protectedRanges>
    <protectedRange sqref="B56:B61" name="Range2"/>
    <protectedRange sqref="E10 E16:E18 E29:E32 E35:E38 E42:E54" name="Range1_2"/>
    <protectedRange sqref="E11:E15" name="Range1_1"/>
    <protectedRange sqref="E19:E28" name="Range1_1_1"/>
    <protectedRange sqref="E33:E34" name="Range1_1_2"/>
    <protectedRange sqref="E39:E41" name="Range1_1_4"/>
  </protectedRanges>
  <mergeCells count="18">
    <mergeCell ref="A36:E36"/>
    <mergeCell ref="A7:F7"/>
    <mergeCell ref="A8:E8"/>
    <mergeCell ref="A10:E10"/>
    <mergeCell ref="A16:C16"/>
    <mergeCell ref="A17:E17"/>
    <mergeCell ref="A18:F18"/>
    <mergeCell ref="A29:C29"/>
    <mergeCell ref="A30:E30"/>
    <mergeCell ref="A31:F31"/>
    <mergeCell ref="A35:C35"/>
    <mergeCell ref="A49:E49"/>
    <mergeCell ref="A37:F37"/>
    <mergeCell ref="A42:C42"/>
    <mergeCell ref="A43:E43"/>
    <mergeCell ref="A44:F44"/>
    <mergeCell ref="A47:C47"/>
    <mergeCell ref="A48:F48"/>
  </mergeCells>
  <pageMargins left="0.44" right="0.24" top="0.8" bottom="0.34" header="0.28999999999999998" footer="0.2"/>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7"/>
  <dimension ref="A2:I58"/>
  <sheetViews>
    <sheetView topLeftCell="A40" zoomScaleNormal="100" workbookViewId="0">
      <selection activeCell="H5" sqref="H5"/>
    </sheetView>
  </sheetViews>
  <sheetFormatPr defaultColWidth="9.1796875" defaultRowHeight="13"/>
  <cols>
    <col min="1" max="1" width="5.453125" style="134" bestFit="1" customWidth="1"/>
    <col min="2" max="2" width="44.54296875" style="134" customWidth="1"/>
    <col min="3" max="3" width="7.7265625" style="134" customWidth="1"/>
    <col min="4" max="4" width="10.1796875" style="134" customWidth="1"/>
    <col min="5" max="5" width="11.7265625" style="131" bestFit="1" customWidth="1"/>
    <col min="6" max="6" width="14.26953125" style="134" customWidth="1"/>
    <col min="7" max="7" width="9.1796875" style="82"/>
    <col min="8" max="8" width="13.81640625" style="82" customWidth="1"/>
    <col min="9" max="9" width="11.1796875" style="82" bestFit="1" customWidth="1"/>
    <col min="10" max="16384" width="9.1796875" style="82"/>
  </cols>
  <sheetData>
    <row r="2" spans="1:6" ht="13.5" thickBot="1"/>
    <row r="3" spans="1:6">
      <c r="A3" s="382" t="s">
        <v>261</v>
      </c>
      <c r="B3" s="383"/>
      <c r="C3" s="383"/>
      <c r="D3" s="383"/>
      <c r="E3" s="383"/>
      <c r="F3" s="384"/>
    </row>
    <row r="4" spans="1:6" ht="102" customHeight="1">
      <c r="A4" s="361" t="s">
        <v>252</v>
      </c>
      <c r="B4" s="362"/>
      <c r="C4" s="362"/>
      <c r="D4" s="362"/>
      <c r="E4" s="362"/>
      <c r="F4" s="363"/>
    </row>
    <row r="5" spans="1:6">
      <c r="A5" s="319" t="s">
        <v>0</v>
      </c>
      <c r="B5" s="320"/>
      <c r="C5" s="320"/>
      <c r="D5" s="320"/>
      <c r="E5" s="320"/>
      <c r="F5" s="83"/>
    </row>
    <row r="6" spans="1:6" s="80" customFormat="1" ht="12">
      <c r="A6" s="81" t="s">
        <v>1</v>
      </c>
      <c r="B6" s="68" t="s">
        <v>2</v>
      </c>
      <c r="C6" s="69" t="s">
        <v>3</v>
      </c>
      <c r="D6" s="70" t="s">
        <v>4</v>
      </c>
      <c r="E6" s="71" t="s">
        <v>88</v>
      </c>
      <c r="F6" s="72" t="s">
        <v>89</v>
      </c>
    </row>
    <row r="7" spans="1:6">
      <c r="A7" s="319" t="s">
        <v>96</v>
      </c>
      <c r="B7" s="320"/>
      <c r="C7" s="320"/>
      <c r="D7" s="320"/>
      <c r="E7" s="320"/>
      <c r="F7" s="83"/>
    </row>
    <row r="8" spans="1:6" ht="39">
      <c r="A8" s="85">
        <v>1.1000000000000001</v>
      </c>
      <c r="B8" s="86" t="s">
        <v>251</v>
      </c>
      <c r="C8" s="87" t="s">
        <v>7</v>
      </c>
      <c r="D8" s="88">
        <f>0.6+6.96+2.96</f>
        <v>10.52</v>
      </c>
      <c r="E8" s="89">
        <v>5</v>
      </c>
      <c r="F8" s="90">
        <f>D8*E8</f>
        <v>52.599999999999994</v>
      </c>
    </row>
    <row r="9" spans="1:6" ht="26">
      <c r="A9" s="85">
        <v>1.2</v>
      </c>
      <c r="B9" s="91" t="s">
        <v>9</v>
      </c>
      <c r="C9" s="87" t="s">
        <v>7</v>
      </c>
      <c r="D9" s="88">
        <f>D8/0.25*0.05</f>
        <v>2.1040000000000001</v>
      </c>
      <c r="E9" s="89">
        <v>125</v>
      </c>
      <c r="F9" s="90">
        <f>D9*E9</f>
        <v>263</v>
      </c>
    </row>
    <row r="10" spans="1:6" ht="26">
      <c r="A10" s="85">
        <v>1.3</v>
      </c>
      <c r="B10" s="91" t="s">
        <v>10</v>
      </c>
      <c r="C10" s="87" t="s">
        <v>7</v>
      </c>
      <c r="D10" s="88">
        <f>D8*0.5</f>
        <v>5.26</v>
      </c>
      <c r="E10" s="89">
        <v>6</v>
      </c>
      <c r="F10" s="90">
        <f>D10*E10</f>
        <v>31.56</v>
      </c>
    </row>
    <row r="11" spans="1:6" ht="26">
      <c r="A11" s="85">
        <v>1.4</v>
      </c>
      <c r="B11" s="91" t="s">
        <v>11</v>
      </c>
      <c r="C11" s="87" t="s">
        <v>7</v>
      </c>
      <c r="D11" s="88">
        <f>D8-D10</f>
        <v>5.26</v>
      </c>
      <c r="E11" s="89">
        <v>8</v>
      </c>
      <c r="F11" s="90">
        <f>D11*E11</f>
        <v>42.08</v>
      </c>
    </row>
    <row r="12" spans="1:6" ht="26">
      <c r="A12" s="85">
        <v>1.5</v>
      </c>
      <c r="B12" s="91" t="s">
        <v>12</v>
      </c>
      <c r="C12" s="87" t="s">
        <v>5</v>
      </c>
      <c r="D12" s="88">
        <v>1</v>
      </c>
      <c r="E12" s="89">
        <v>120</v>
      </c>
      <c r="F12" s="90">
        <f>D12*E12</f>
        <v>120</v>
      </c>
    </row>
    <row r="13" spans="1:6">
      <c r="A13" s="351" t="s">
        <v>99</v>
      </c>
      <c r="B13" s="352"/>
      <c r="C13" s="352"/>
      <c r="D13" s="92"/>
      <c r="E13" s="93"/>
      <c r="F13" s="84">
        <f>SUM(F8:F12)</f>
        <v>509.24</v>
      </c>
    </row>
    <row r="14" spans="1:6">
      <c r="A14" s="319" t="s">
        <v>97</v>
      </c>
      <c r="B14" s="320"/>
      <c r="C14" s="320"/>
      <c r="D14" s="320"/>
      <c r="E14" s="320"/>
      <c r="F14" s="83"/>
    </row>
    <row r="15" spans="1:6" ht="68.25" customHeight="1">
      <c r="A15" s="353" t="s">
        <v>14</v>
      </c>
      <c r="B15" s="354"/>
      <c r="C15" s="354"/>
      <c r="D15" s="354"/>
      <c r="E15" s="354"/>
      <c r="F15" s="355"/>
    </row>
    <row r="16" spans="1:6">
      <c r="A16" s="85"/>
      <c r="B16" s="94" t="s">
        <v>18</v>
      </c>
      <c r="C16" s="87"/>
      <c r="D16" s="92"/>
      <c r="E16" s="95"/>
      <c r="F16" s="90"/>
    </row>
    <row r="17" spans="1:9">
      <c r="A17" s="85"/>
      <c r="B17" s="96" t="s">
        <v>157</v>
      </c>
      <c r="C17" s="87"/>
      <c r="D17" s="97"/>
      <c r="E17" s="98"/>
      <c r="F17" s="90"/>
    </row>
    <row r="18" spans="1:9" ht="26">
      <c r="A18" s="85">
        <v>2.1</v>
      </c>
      <c r="B18" s="99" t="s">
        <v>253</v>
      </c>
      <c r="C18" s="87" t="s">
        <v>7</v>
      </c>
      <c r="D18" s="88">
        <f>D8/0.25*0.2</f>
        <v>8.4160000000000004</v>
      </c>
      <c r="E18" s="89">
        <v>280</v>
      </c>
      <c r="F18" s="90">
        <f t="shared" ref="F18:F25" si="0">D18*E18</f>
        <v>2356.48</v>
      </c>
    </row>
    <row r="19" spans="1:9" ht="39">
      <c r="A19" s="85">
        <v>2.2000000000000002</v>
      </c>
      <c r="B19" s="99" t="s">
        <v>254</v>
      </c>
      <c r="C19" s="87" t="s">
        <v>7</v>
      </c>
      <c r="D19" s="88">
        <f>(0.4*0.4*4*5.3)+(0.4*0.2*8*5.3)</f>
        <v>6.7840000000000007</v>
      </c>
      <c r="E19" s="89">
        <v>280</v>
      </c>
      <c r="F19" s="90">
        <f t="shared" si="0"/>
        <v>1899.5200000000002</v>
      </c>
    </row>
    <row r="20" spans="1:9" ht="52">
      <c r="A20" s="85">
        <v>2.2999999999999998</v>
      </c>
      <c r="B20" s="99" t="s">
        <v>255</v>
      </c>
      <c r="C20" s="87" t="s">
        <v>7</v>
      </c>
      <c r="D20" s="101">
        <f>((0.4*0.4)+(0.4*0.45)+(0.4*0.4))*33.2</f>
        <v>16.600000000000005</v>
      </c>
      <c r="E20" s="89">
        <v>65</v>
      </c>
      <c r="F20" s="90">
        <f>D20*E20</f>
        <v>1079.0000000000002</v>
      </c>
    </row>
    <row r="21" spans="1:9" ht="39">
      <c r="A21" s="85">
        <v>2.2999999999999998</v>
      </c>
      <c r="B21" s="99" t="s">
        <v>256</v>
      </c>
      <c r="C21" s="87" t="s">
        <v>7</v>
      </c>
      <c r="D21" s="101">
        <f>(10*5*0.15)+(6.216+0.65)</f>
        <v>14.366</v>
      </c>
      <c r="E21" s="89">
        <v>60</v>
      </c>
      <c r="F21" s="90">
        <f t="shared" si="0"/>
        <v>861.96</v>
      </c>
    </row>
    <row r="22" spans="1:9">
      <c r="A22" s="85"/>
      <c r="B22" s="94" t="s">
        <v>25</v>
      </c>
      <c r="C22" s="87"/>
      <c r="D22" s="92"/>
      <c r="E22" s="95"/>
      <c r="F22" s="90"/>
    </row>
    <row r="23" spans="1:9" ht="65">
      <c r="A23" s="85">
        <v>2.4</v>
      </c>
      <c r="B23" s="100" t="s">
        <v>27</v>
      </c>
      <c r="C23" s="102" t="s">
        <v>28</v>
      </c>
      <c r="D23" s="88">
        <v>2372.0204279999998</v>
      </c>
      <c r="E23" s="103">
        <v>1</v>
      </c>
      <c r="F23" s="90">
        <f t="shared" si="0"/>
        <v>2372.0204279999998</v>
      </c>
    </row>
    <row r="24" spans="1:9">
      <c r="A24" s="104"/>
      <c r="B24" s="94" t="s">
        <v>29</v>
      </c>
      <c r="C24" s="105"/>
      <c r="D24" s="92"/>
      <c r="E24" s="95"/>
      <c r="F24" s="90"/>
      <c r="I24" s="106"/>
    </row>
    <row r="25" spans="1:9" ht="26">
      <c r="A25" s="107">
        <v>2.5</v>
      </c>
      <c r="B25" s="91" t="s">
        <v>30</v>
      </c>
      <c r="C25" s="108" t="s">
        <v>17</v>
      </c>
      <c r="D25" s="88">
        <f>(6*0.4*4*12)+(0.25*1*1*12)</f>
        <v>118.20000000000002</v>
      </c>
      <c r="E25" s="89">
        <v>2</v>
      </c>
      <c r="F25" s="90">
        <f t="shared" si="0"/>
        <v>236.40000000000003</v>
      </c>
    </row>
    <row r="26" spans="1:9">
      <c r="A26" s="351" t="s">
        <v>13</v>
      </c>
      <c r="B26" s="352"/>
      <c r="C26" s="352"/>
      <c r="D26" s="92"/>
      <c r="E26" s="109"/>
      <c r="F26" s="84">
        <f>SUM(F16:F25)</f>
        <v>8805.3804279999986</v>
      </c>
    </row>
    <row r="27" spans="1:9">
      <c r="A27" s="319" t="s">
        <v>257</v>
      </c>
      <c r="B27" s="320"/>
      <c r="C27" s="320"/>
      <c r="D27" s="320"/>
      <c r="E27" s="320"/>
      <c r="F27" s="83"/>
    </row>
    <row r="28" spans="1:9" ht="126.75" customHeight="1">
      <c r="A28" s="353" t="s">
        <v>258</v>
      </c>
      <c r="B28" s="354"/>
      <c r="C28" s="354"/>
      <c r="D28" s="354"/>
      <c r="E28" s="354"/>
      <c r="F28" s="355"/>
    </row>
    <row r="29" spans="1:9">
      <c r="A29" s="110"/>
      <c r="B29" s="111" t="s">
        <v>119</v>
      </c>
      <c r="C29" s="112"/>
      <c r="D29" s="113"/>
      <c r="E29" s="114"/>
      <c r="F29" s="115"/>
    </row>
    <row r="30" spans="1:9" ht="30" customHeight="1">
      <c r="A30" s="116">
        <v>3.1</v>
      </c>
      <c r="B30" s="91" t="s">
        <v>259</v>
      </c>
      <c r="C30" s="87" t="s">
        <v>17</v>
      </c>
      <c r="D30" s="88">
        <f>90+44.5+26.1+11.5188+4.617</f>
        <v>176.73579999999998</v>
      </c>
      <c r="E30" s="89">
        <v>40</v>
      </c>
      <c r="F30" s="90">
        <f>D30*E30</f>
        <v>7069.4319999999989</v>
      </c>
    </row>
    <row r="31" spans="1:9">
      <c r="A31" s="116"/>
      <c r="B31" s="111" t="s">
        <v>33</v>
      </c>
      <c r="C31" s="87"/>
      <c r="D31" s="88"/>
      <c r="E31" s="89"/>
      <c r="F31" s="90"/>
    </row>
    <row r="32" spans="1:9">
      <c r="A32" s="351" t="s">
        <v>42</v>
      </c>
      <c r="B32" s="352"/>
      <c r="C32" s="352"/>
      <c r="D32" s="92"/>
      <c r="E32" s="109"/>
      <c r="F32" s="84">
        <f>SUM(F30:F31)</f>
        <v>7069.4319999999989</v>
      </c>
    </row>
    <row r="33" spans="1:6">
      <c r="A33" s="319" t="s">
        <v>114</v>
      </c>
      <c r="B33" s="320"/>
      <c r="C33" s="320"/>
      <c r="D33" s="320"/>
      <c r="E33" s="320"/>
      <c r="F33" s="117"/>
    </row>
    <row r="34" spans="1:6" ht="194.25" customHeight="1">
      <c r="A34" s="353" t="s">
        <v>126</v>
      </c>
      <c r="B34" s="354"/>
      <c r="C34" s="354"/>
      <c r="D34" s="354"/>
      <c r="E34" s="354"/>
      <c r="F34" s="355"/>
    </row>
    <row r="35" spans="1:6">
      <c r="A35" s="118"/>
      <c r="B35" s="111" t="s">
        <v>262</v>
      </c>
      <c r="C35" s="87"/>
      <c r="D35" s="88"/>
      <c r="E35" s="93"/>
      <c r="F35" s="90"/>
    </row>
    <row r="36" spans="1:6" ht="26">
      <c r="A36" s="85">
        <v>4.0999999999999996</v>
      </c>
      <c r="B36" s="91" t="s">
        <v>110</v>
      </c>
      <c r="C36" s="87" t="s">
        <v>17</v>
      </c>
      <c r="D36" s="88">
        <f>(10*6*2)+(5*8*2)+(3*2*4)+(10*5)+(3*2)</f>
        <v>280</v>
      </c>
      <c r="E36" s="89">
        <v>5</v>
      </c>
      <c r="F36" s="90">
        <f>D36*E36</f>
        <v>1400</v>
      </c>
    </row>
    <row r="37" spans="1:6" ht="39">
      <c r="A37" s="85">
        <v>4.0999999999999996</v>
      </c>
      <c r="B37" s="91" t="s">
        <v>260</v>
      </c>
      <c r="C37" s="87" t="s">
        <v>17</v>
      </c>
      <c r="D37" s="88">
        <v>1</v>
      </c>
      <c r="E37" s="89">
        <v>800</v>
      </c>
      <c r="F37" s="90">
        <f>D37*E37</f>
        <v>800</v>
      </c>
    </row>
    <row r="38" spans="1:6">
      <c r="A38" s="85"/>
      <c r="B38" s="111"/>
      <c r="C38" s="87"/>
      <c r="D38" s="119"/>
      <c r="E38" s="89"/>
      <c r="F38" s="90"/>
    </row>
    <row r="39" spans="1:6">
      <c r="A39" s="351" t="s">
        <v>53</v>
      </c>
      <c r="B39" s="352"/>
      <c r="C39" s="352"/>
      <c r="D39" s="92"/>
      <c r="E39" s="109"/>
      <c r="F39" s="84">
        <f>SUM(F37:F38)</f>
        <v>800</v>
      </c>
    </row>
    <row r="40" spans="1:6">
      <c r="A40" s="319" t="s">
        <v>124</v>
      </c>
      <c r="B40" s="320"/>
      <c r="C40" s="320"/>
      <c r="D40" s="320"/>
      <c r="E40" s="320"/>
      <c r="F40" s="117"/>
    </row>
    <row r="41" spans="1:6" ht="167.25" customHeight="1">
      <c r="A41" s="353" t="s">
        <v>94</v>
      </c>
      <c r="B41" s="354"/>
      <c r="C41" s="354"/>
      <c r="D41" s="354"/>
      <c r="E41" s="354"/>
      <c r="F41" s="355"/>
    </row>
    <row r="42" spans="1:6" ht="44.25" customHeight="1">
      <c r="A42" s="85">
        <v>5.0999999999999996</v>
      </c>
      <c r="B42" s="120" t="s">
        <v>125</v>
      </c>
      <c r="C42" s="87" t="s">
        <v>17</v>
      </c>
      <c r="D42" s="88">
        <f>(10*6*2)+(5*8*2)+(3*2*4)+(10*5)+(3*2)</f>
        <v>280</v>
      </c>
      <c r="E42" s="121">
        <v>6</v>
      </c>
      <c r="F42" s="90">
        <f>D42*E42</f>
        <v>1680</v>
      </c>
    </row>
    <row r="43" spans="1:6" ht="41.25" customHeight="1">
      <c r="A43" s="85">
        <v>5.0999999999999996</v>
      </c>
      <c r="B43" s="120" t="s">
        <v>115</v>
      </c>
      <c r="C43" s="87" t="s">
        <v>17</v>
      </c>
      <c r="D43" s="88">
        <v>20</v>
      </c>
      <c r="E43" s="121">
        <v>4</v>
      </c>
      <c r="F43" s="90">
        <f>D43*E43</f>
        <v>80</v>
      </c>
    </row>
    <row r="44" spans="1:6">
      <c r="A44" s="356" t="s">
        <v>56</v>
      </c>
      <c r="B44" s="357"/>
      <c r="C44" s="357"/>
      <c r="D44" s="122"/>
      <c r="E44" s="123"/>
      <c r="F44" s="124">
        <f>SUM(F42:F43)</f>
        <v>1760</v>
      </c>
    </row>
    <row r="45" spans="1:6">
      <c r="A45" s="358"/>
      <c r="B45" s="359"/>
      <c r="C45" s="359"/>
      <c r="D45" s="359"/>
      <c r="E45" s="359"/>
      <c r="F45" s="360"/>
    </row>
    <row r="46" spans="1:6">
      <c r="A46" s="349" t="s">
        <v>73</v>
      </c>
      <c r="B46" s="350"/>
      <c r="C46" s="350"/>
      <c r="D46" s="350"/>
      <c r="E46" s="350"/>
      <c r="F46" s="117"/>
    </row>
    <row r="47" spans="1:6">
      <c r="A47" s="118">
        <v>1</v>
      </c>
      <c r="B47" s="112" t="s">
        <v>74</v>
      </c>
      <c r="C47" s="112"/>
      <c r="D47" s="113"/>
      <c r="E47" s="114"/>
      <c r="F47" s="115">
        <f>F13</f>
        <v>509.24</v>
      </c>
    </row>
    <row r="48" spans="1:6">
      <c r="A48" s="118">
        <v>2</v>
      </c>
      <c r="B48" s="112" t="s">
        <v>75</v>
      </c>
      <c r="C48" s="112"/>
      <c r="D48" s="113"/>
      <c r="E48" s="114"/>
      <c r="F48" s="115">
        <f>F26</f>
        <v>8805.3804279999986</v>
      </c>
    </row>
    <row r="49" spans="1:6">
      <c r="A49" s="118">
        <v>3</v>
      </c>
      <c r="B49" s="112" t="s">
        <v>127</v>
      </c>
      <c r="C49" s="112"/>
      <c r="D49" s="113"/>
      <c r="E49" s="114"/>
      <c r="F49" s="115">
        <f>F32</f>
        <v>7069.4319999999989</v>
      </c>
    </row>
    <row r="50" spans="1:6">
      <c r="A50" s="118">
        <v>4</v>
      </c>
      <c r="B50" s="112" t="s">
        <v>80</v>
      </c>
      <c r="C50" s="112"/>
      <c r="D50" s="113"/>
      <c r="E50" s="125"/>
      <c r="F50" s="115">
        <f>F39</f>
        <v>800</v>
      </c>
    </row>
    <row r="51" spans="1:6" ht="13.5" thickBot="1">
      <c r="A51" s="118">
        <v>5</v>
      </c>
      <c r="B51" s="112" t="s">
        <v>81</v>
      </c>
      <c r="C51" s="112"/>
      <c r="D51" s="113"/>
      <c r="E51" s="125"/>
      <c r="F51" s="115">
        <f>F44</f>
        <v>1760</v>
      </c>
    </row>
    <row r="52" spans="1:6" ht="13.5" thickBot="1">
      <c r="A52" s="126"/>
      <c r="B52" s="127" t="s">
        <v>87</v>
      </c>
      <c r="C52" s="128"/>
      <c r="D52" s="129"/>
      <c r="E52" s="130"/>
      <c r="F52" s="124">
        <f>SUM(F47:F51)</f>
        <v>18944.052427999995</v>
      </c>
    </row>
    <row r="53" spans="1:6">
      <c r="A53" s="62"/>
      <c r="B53" s="63"/>
      <c r="C53" s="63"/>
      <c r="D53" s="64"/>
      <c r="F53" s="132"/>
    </row>
    <row r="54" spans="1:6">
      <c r="A54" s="62"/>
      <c r="B54" s="133" t="s">
        <v>82</v>
      </c>
      <c r="C54" s="63"/>
      <c r="D54" s="64"/>
      <c r="F54" s="132"/>
    </row>
    <row r="55" spans="1:6">
      <c r="A55" s="62"/>
      <c r="B55" s="133"/>
      <c r="C55" s="63"/>
      <c r="D55" s="64"/>
      <c r="F55" s="132"/>
    </row>
    <row r="56" spans="1:6">
      <c r="A56" s="62"/>
      <c r="B56" s="133" t="s">
        <v>83</v>
      </c>
      <c r="C56" s="73"/>
      <c r="D56" s="64"/>
      <c r="F56" s="132"/>
    </row>
    <row r="57" spans="1:6">
      <c r="A57" s="62"/>
      <c r="B57" s="133"/>
      <c r="C57" s="73"/>
      <c r="D57" s="64"/>
      <c r="F57" s="132"/>
    </row>
    <row r="58" spans="1:6">
      <c r="A58" s="62"/>
      <c r="B58" s="133" t="s">
        <v>84</v>
      </c>
      <c r="C58" s="63"/>
      <c r="D58" s="64"/>
      <c r="F58" s="132"/>
    </row>
  </sheetData>
  <protectedRanges>
    <protectedRange sqref="B53:B58" name="Range2"/>
    <protectedRange sqref="E7 E13:E15 E26:E29 E32:E35 E39:E51" name="Range1_2"/>
    <protectedRange sqref="E8:E12" name="Range1_1"/>
    <protectedRange sqref="E16:E25" name="Range1_1_1"/>
    <protectedRange sqref="E30:E31" name="Range1_1_2"/>
    <protectedRange sqref="E36:E38" name="Range1_1_4"/>
  </protectedRanges>
  <mergeCells count="19">
    <mergeCell ref="A46:E46"/>
    <mergeCell ref="A34:F34"/>
    <mergeCell ref="A39:C39"/>
    <mergeCell ref="A40:E40"/>
    <mergeCell ref="A41:F41"/>
    <mergeCell ref="A44:C44"/>
    <mergeCell ref="A45:F45"/>
    <mergeCell ref="A33:E33"/>
    <mergeCell ref="A3:F3"/>
    <mergeCell ref="A4:F4"/>
    <mergeCell ref="A5:E5"/>
    <mergeCell ref="A7:E7"/>
    <mergeCell ref="A13:C13"/>
    <mergeCell ref="A14:E14"/>
    <mergeCell ref="A15:F15"/>
    <mergeCell ref="A26:C26"/>
    <mergeCell ref="A27:E27"/>
    <mergeCell ref="A28:F28"/>
    <mergeCell ref="A32:C32"/>
  </mergeCells>
  <pageMargins left="0.44" right="0.24" top="0.8" bottom="0.34" header="0.28999999999999998" footer="0.2"/>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8"/>
  <dimension ref="A1:G52"/>
  <sheetViews>
    <sheetView topLeftCell="A23" workbookViewId="0">
      <selection activeCell="B27" sqref="B27"/>
    </sheetView>
  </sheetViews>
  <sheetFormatPr defaultRowHeight="14.5"/>
  <cols>
    <col min="2" max="2" width="43.453125" customWidth="1"/>
  </cols>
  <sheetData>
    <row r="1" spans="1:7" ht="31.5" customHeight="1">
      <c r="A1" s="400" t="s">
        <v>182</v>
      </c>
      <c r="B1" s="402" t="s">
        <v>183</v>
      </c>
      <c r="C1" s="403"/>
      <c r="D1" s="403"/>
      <c r="E1" s="403"/>
      <c r="F1" s="404"/>
      <c r="G1" s="212"/>
    </row>
    <row r="2" spans="1:7" ht="15" thickBot="1">
      <c r="A2" s="401"/>
      <c r="B2" s="405"/>
      <c r="C2" s="406"/>
      <c r="D2" s="406"/>
      <c r="E2" s="406"/>
      <c r="F2" s="407"/>
      <c r="G2" s="212"/>
    </row>
    <row r="3" spans="1:7" ht="44" thickBot="1">
      <c r="A3" s="213" t="s">
        <v>184</v>
      </c>
      <c r="B3" s="214" t="s">
        <v>185</v>
      </c>
      <c r="C3" s="214" t="s">
        <v>186</v>
      </c>
      <c r="D3" s="214" t="s">
        <v>187</v>
      </c>
      <c r="E3" s="214" t="s">
        <v>188</v>
      </c>
      <c r="F3" s="214" t="s">
        <v>189</v>
      </c>
      <c r="G3" s="212"/>
    </row>
    <row r="4" spans="1:7" ht="15" thickBot="1">
      <c r="A4" s="408" t="s">
        <v>190</v>
      </c>
      <c r="B4" s="409"/>
      <c r="C4" s="409"/>
      <c r="D4" s="409"/>
      <c r="E4" s="409"/>
      <c r="F4" s="410"/>
      <c r="G4" s="212"/>
    </row>
    <row r="5" spans="1:7" ht="15" thickBot="1">
      <c r="A5" s="391" t="s">
        <v>191</v>
      </c>
      <c r="B5" s="392"/>
      <c r="C5" s="392"/>
      <c r="D5" s="392"/>
      <c r="E5" s="392"/>
      <c r="F5" s="393"/>
      <c r="G5" s="212"/>
    </row>
    <row r="6" spans="1:7" ht="44" thickBot="1">
      <c r="A6" s="215">
        <v>1</v>
      </c>
      <c r="B6" s="216" t="s">
        <v>250</v>
      </c>
      <c r="C6" s="217" t="s">
        <v>192</v>
      </c>
      <c r="D6" s="217">
        <f>0.6+6.96+2.96</f>
        <v>10.52</v>
      </c>
      <c r="E6" s="218"/>
      <c r="F6" s="218"/>
      <c r="G6" s="212"/>
    </row>
    <row r="7" spans="1:7" ht="29.5" thickBot="1">
      <c r="A7" s="215">
        <v>2</v>
      </c>
      <c r="B7" s="216" t="s">
        <v>193</v>
      </c>
      <c r="C7" s="217" t="s">
        <v>192</v>
      </c>
      <c r="D7" s="217">
        <v>0.51200000000000001</v>
      </c>
      <c r="E7" s="218"/>
      <c r="F7" s="218"/>
      <c r="G7" s="212"/>
    </row>
    <row r="8" spans="1:7" ht="29.5" thickBot="1">
      <c r="A8" s="215">
        <v>3</v>
      </c>
      <c r="B8" s="216" t="s">
        <v>194</v>
      </c>
      <c r="C8" s="217" t="s">
        <v>192</v>
      </c>
      <c r="D8" s="217">
        <v>12</v>
      </c>
      <c r="E8" s="218"/>
      <c r="F8" s="218"/>
      <c r="G8" s="212"/>
    </row>
    <row r="9" spans="1:7" ht="44" thickBot="1">
      <c r="A9" s="215">
        <v>4</v>
      </c>
      <c r="B9" s="216" t="s">
        <v>195</v>
      </c>
      <c r="C9" s="217" t="s">
        <v>192</v>
      </c>
      <c r="D9" s="217">
        <v>45.96</v>
      </c>
      <c r="E9" s="218"/>
      <c r="F9" s="218"/>
      <c r="G9" s="212"/>
    </row>
    <row r="10" spans="1:7" ht="87.5" thickBot="1">
      <c r="A10" s="215">
        <v>5</v>
      </c>
      <c r="B10" s="216" t="s">
        <v>196</v>
      </c>
      <c r="C10" s="217" t="s">
        <v>192</v>
      </c>
      <c r="D10" s="217">
        <v>15.64</v>
      </c>
      <c r="E10" s="218"/>
      <c r="F10" s="218"/>
      <c r="G10" s="212"/>
    </row>
    <row r="11" spans="1:7" ht="15" thickBot="1">
      <c r="A11" s="219" t="s">
        <v>197</v>
      </c>
      <c r="B11" s="220" t="s">
        <v>198</v>
      </c>
      <c r="C11" s="220"/>
      <c r="D11" s="220"/>
      <c r="E11" s="221"/>
      <c r="F11" s="222"/>
      <c r="G11" s="212"/>
    </row>
    <row r="12" spans="1:7" ht="15" thickBot="1">
      <c r="A12" s="391" t="s">
        <v>199</v>
      </c>
      <c r="B12" s="392"/>
      <c r="C12" s="392"/>
      <c r="D12" s="392"/>
      <c r="E12" s="392"/>
      <c r="F12" s="393"/>
      <c r="G12" s="212"/>
    </row>
    <row r="13" spans="1:7" ht="29.5" thickBot="1">
      <c r="A13" s="215">
        <v>1</v>
      </c>
      <c r="B13" s="216" t="s">
        <v>200</v>
      </c>
      <c r="C13" s="217" t="s">
        <v>192</v>
      </c>
      <c r="D13" s="217">
        <v>5</v>
      </c>
      <c r="E13" s="218"/>
      <c r="F13" s="218"/>
      <c r="G13" s="212"/>
    </row>
    <row r="14" spans="1:7" ht="17" thickBot="1">
      <c r="A14" s="215">
        <v>2</v>
      </c>
      <c r="B14" s="216" t="s">
        <v>201</v>
      </c>
      <c r="C14" s="217" t="s">
        <v>192</v>
      </c>
      <c r="D14" s="217">
        <v>15</v>
      </c>
      <c r="E14" s="218"/>
      <c r="F14" s="218"/>
      <c r="G14" s="212"/>
    </row>
    <row r="15" spans="1:7" ht="29.5" thickBot="1">
      <c r="A15" s="215">
        <v>3</v>
      </c>
      <c r="B15" s="216" t="s">
        <v>202</v>
      </c>
      <c r="C15" s="217" t="s">
        <v>192</v>
      </c>
      <c r="D15" s="217">
        <v>2.5</v>
      </c>
      <c r="E15" s="218"/>
      <c r="F15" s="218"/>
      <c r="G15" s="212"/>
    </row>
    <row r="16" spans="1:7" ht="44" thickBot="1">
      <c r="A16" s="215">
        <v>4</v>
      </c>
      <c r="B16" s="216" t="s">
        <v>203</v>
      </c>
      <c r="C16" s="217" t="s">
        <v>192</v>
      </c>
      <c r="D16" s="217">
        <v>7.5</v>
      </c>
      <c r="E16" s="218"/>
      <c r="F16" s="218"/>
      <c r="G16" s="212"/>
    </row>
    <row r="17" spans="1:7" ht="44" thickBot="1">
      <c r="A17" s="223">
        <v>5</v>
      </c>
      <c r="B17" s="224" t="s">
        <v>204</v>
      </c>
      <c r="C17" s="225" t="s">
        <v>205</v>
      </c>
      <c r="D17" s="225">
        <v>4.5</v>
      </c>
      <c r="E17" s="226"/>
      <c r="F17" s="226"/>
      <c r="G17" s="212"/>
    </row>
    <row r="18" spans="1:7" ht="44" thickBot="1">
      <c r="A18" s="227">
        <v>6</v>
      </c>
      <c r="B18" s="228" t="s">
        <v>206</v>
      </c>
      <c r="C18" s="228" t="s">
        <v>192</v>
      </c>
      <c r="D18" s="229">
        <v>2.62</v>
      </c>
      <c r="E18" s="230"/>
      <c r="F18" s="230"/>
      <c r="G18" s="212"/>
    </row>
    <row r="19" spans="1:7" ht="44" thickBot="1">
      <c r="A19" s="215">
        <v>7</v>
      </c>
      <c r="B19" s="216" t="s">
        <v>207</v>
      </c>
      <c r="C19" s="217" t="s">
        <v>192</v>
      </c>
      <c r="D19" s="217">
        <v>1.75</v>
      </c>
      <c r="E19" s="218"/>
      <c r="F19" s="218"/>
      <c r="G19" s="212"/>
    </row>
    <row r="20" spans="1:7" ht="58.5" thickBot="1">
      <c r="A20" s="215">
        <v>8</v>
      </c>
      <c r="B20" s="216" t="s">
        <v>208</v>
      </c>
      <c r="C20" s="217" t="s">
        <v>205</v>
      </c>
      <c r="D20" s="217">
        <v>10.8</v>
      </c>
      <c r="E20" s="218"/>
      <c r="F20" s="218"/>
      <c r="G20" s="212"/>
    </row>
    <row r="21" spans="1:7" ht="44" thickBot="1">
      <c r="A21" s="215">
        <v>9</v>
      </c>
      <c r="B21" s="216" t="s">
        <v>209</v>
      </c>
      <c r="C21" s="217" t="s">
        <v>210</v>
      </c>
      <c r="D21" s="217">
        <v>256.41000000000003</v>
      </c>
      <c r="E21" s="218"/>
      <c r="F21" s="218"/>
      <c r="G21" s="212"/>
    </row>
    <row r="22" spans="1:7" ht="44" thickBot="1">
      <c r="A22" s="215">
        <v>10</v>
      </c>
      <c r="B22" s="216" t="s">
        <v>211</v>
      </c>
      <c r="C22" s="217" t="s">
        <v>212</v>
      </c>
      <c r="D22" s="217">
        <v>66.67</v>
      </c>
      <c r="E22" s="218"/>
      <c r="F22" s="218"/>
      <c r="G22" s="212"/>
    </row>
    <row r="23" spans="1:7" ht="44" thickBot="1">
      <c r="A23" s="215">
        <v>11</v>
      </c>
      <c r="B23" s="216" t="s">
        <v>213</v>
      </c>
      <c r="C23" s="217" t="s">
        <v>210</v>
      </c>
      <c r="D23" s="217">
        <v>202.55</v>
      </c>
      <c r="E23" s="218"/>
      <c r="F23" s="218"/>
      <c r="G23" s="212"/>
    </row>
    <row r="24" spans="1:7" ht="29.5" thickBot="1">
      <c r="A24" s="215">
        <v>12</v>
      </c>
      <c r="B24" s="216" t="s">
        <v>214</v>
      </c>
      <c r="C24" s="217" t="s">
        <v>85</v>
      </c>
      <c r="D24" s="217">
        <v>1</v>
      </c>
      <c r="E24" s="218"/>
      <c r="F24" s="218"/>
      <c r="G24" s="212"/>
    </row>
    <row r="25" spans="1:7" ht="15" thickBot="1">
      <c r="A25" s="219" t="s">
        <v>215</v>
      </c>
      <c r="B25" s="394" t="s">
        <v>198</v>
      </c>
      <c r="C25" s="395"/>
      <c r="D25" s="395"/>
      <c r="E25" s="396"/>
      <c r="F25" s="222"/>
      <c r="G25" s="212"/>
    </row>
    <row r="26" spans="1:7" ht="15" thickBot="1">
      <c r="A26" s="391" t="s">
        <v>216</v>
      </c>
      <c r="B26" s="392"/>
      <c r="C26" s="392"/>
      <c r="D26" s="392"/>
      <c r="E26" s="392"/>
      <c r="F26" s="393"/>
      <c r="G26" s="212"/>
    </row>
    <row r="27" spans="1:7" ht="44" thickBot="1">
      <c r="A27" s="215">
        <v>1</v>
      </c>
      <c r="B27" s="216" t="s">
        <v>217</v>
      </c>
      <c r="C27" s="217" t="s">
        <v>210</v>
      </c>
      <c r="D27" s="217">
        <v>64.8</v>
      </c>
      <c r="E27" s="218"/>
      <c r="F27" s="218"/>
      <c r="G27" s="212"/>
    </row>
    <row r="28" spans="1:7" ht="44" thickBot="1">
      <c r="A28" s="215">
        <v>2</v>
      </c>
      <c r="B28" s="216" t="s">
        <v>218</v>
      </c>
      <c r="C28" s="217" t="s">
        <v>219</v>
      </c>
      <c r="D28" s="217">
        <v>3</v>
      </c>
      <c r="E28" s="218"/>
      <c r="F28" s="218"/>
      <c r="G28" s="212"/>
    </row>
    <row r="29" spans="1:7" ht="29.5" thickBot="1">
      <c r="A29" s="215">
        <v>3</v>
      </c>
      <c r="B29" s="216" t="s">
        <v>220</v>
      </c>
      <c r="C29" s="217" t="s">
        <v>192</v>
      </c>
      <c r="D29" s="217">
        <v>0.2</v>
      </c>
      <c r="E29" s="218"/>
      <c r="F29" s="218"/>
      <c r="G29" s="212"/>
    </row>
    <row r="30" spans="1:7" ht="15" thickBot="1">
      <c r="A30" s="219" t="s">
        <v>221</v>
      </c>
      <c r="B30" s="394" t="s">
        <v>198</v>
      </c>
      <c r="C30" s="395"/>
      <c r="D30" s="395"/>
      <c r="E30" s="396"/>
      <c r="F30" s="231"/>
      <c r="G30" s="212"/>
    </row>
    <row r="31" spans="1:7" ht="15" thickBot="1">
      <c r="A31" s="391" t="s">
        <v>222</v>
      </c>
      <c r="B31" s="392"/>
      <c r="C31" s="392"/>
      <c r="D31" s="392"/>
      <c r="E31" s="392"/>
      <c r="F31" s="393"/>
      <c r="G31" s="212"/>
    </row>
    <row r="32" spans="1:7" ht="29.5" thickBot="1">
      <c r="A32" s="215">
        <v>1</v>
      </c>
      <c r="B32" s="216" t="s">
        <v>223</v>
      </c>
      <c r="C32" s="217" t="s">
        <v>205</v>
      </c>
      <c r="D32" s="217">
        <v>2.56</v>
      </c>
      <c r="E32" s="218"/>
      <c r="F32" s="218"/>
      <c r="G32" s="212"/>
    </row>
    <row r="33" spans="1:7" ht="29.5" thickBot="1">
      <c r="A33" s="215">
        <v>2</v>
      </c>
      <c r="B33" s="216" t="s">
        <v>224</v>
      </c>
      <c r="C33" s="217" t="s">
        <v>205</v>
      </c>
      <c r="D33" s="217">
        <v>1.02</v>
      </c>
      <c r="E33" s="218"/>
      <c r="F33" s="218"/>
      <c r="G33" s="212"/>
    </row>
    <row r="34" spans="1:7" ht="29.5" thickBot="1">
      <c r="A34" s="215">
        <v>3</v>
      </c>
      <c r="B34" s="216" t="s">
        <v>225</v>
      </c>
      <c r="C34" s="217" t="s">
        <v>205</v>
      </c>
      <c r="D34" s="217">
        <v>12.98</v>
      </c>
      <c r="E34" s="218"/>
      <c r="F34" s="218"/>
      <c r="G34" s="212"/>
    </row>
    <row r="35" spans="1:7" ht="15" thickBot="1">
      <c r="A35" s="215">
        <v>4</v>
      </c>
      <c r="B35" s="216" t="s">
        <v>226</v>
      </c>
      <c r="C35" s="217" t="s">
        <v>210</v>
      </c>
      <c r="D35" s="217">
        <v>34.479999999999997</v>
      </c>
      <c r="E35" s="218"/>
      <c r="F35" s="218"/>
      <c r="G35" s="212"/>
    </row>
    <row r="36" spans="1:7" ht="15" thickBot="1">
      <c r="A36" s="219" t="s">
        <v>227</v>
      </c>
      <c r="B36" s="394" t="s">
        <v>198</v>
      </c>
      <c r="C36" s="395"/>
      <c r="D36" s="395"/>
      <c r="E36" s="396"/>
      <c r="F36" s="222"/>
      <c r="G36" s="212"/>
    </row>
    <row r="37" spans="1:7" ht="15" thickBot="1">
      <c r="A37" s="391" t="s">
        <v>228</v>
      </c>
      <c r="B37" s="392"/>
      <c r="C37" s="392"/>
      <c r="D37" s="392"/>
      <c r="E37" s="392"/>
      <c r="F37" s="393"/>
      <c r="G37" s="212"/>
    </row>
    <row r="38" spans="1:7" ht="29.5" thickBot="1">
      <c r="A38" s="215">
        <v>1</v>
      </c>
      <c r="B38" s="216" t="s">
        <v>229</v>
      </c>
      <c r="C38" s="217" t="s">
        <v>205</v>
      </c>
      <c r="D38" s="217">
        <v>2.7</v>
      </c>
      <c r="E38" s="218"/>
      <c r="F38" s="218"/>
      <c r="G38" s="212"/>
    </row>
    <row r="39" spans="1:7" ht="29.5" thickBot="1">
      <c r="A39" s="215">
        <v>2</v>
      </c>
      <c r="B39" s="216" t="s">
        <v>230</v>
      </c>
      <c r="C39" s="217" t="s">
        <v>205</v>
      </c>
      <c r="D39" s="217">
        <v>0.9</v>
      </c>
      <c r="E39" s="218"/>
      <c r="F39" s="218"/>
      <c r="G39" s="212"/>
    </row>
    <row r="40" spans="1:7" ht="29.5" thickBot="1">
      <c r="A40" s="215">
        <v>3</v>
      </c>
      <c r="B40" s="216" t="s">
        <v>231</v>
      </c>
      <c r="C40" s="217" t="s">
        <v>210</v>
      </c>
      <c r="D40" s="217">
        <v>23.38</v>
      </c>
      <c r="E40" s="218"/>
      <c r="F40" s="218"/>
      <c r="G40" s="212"/>
    </row>
    <row r="41" spans="1:7" ht="44" thickBot="1">
      <c r="A41" s="215">
        <v>4</v>
      </c>
      <c r="B41" s="216" t="s">
        <v>232</v>
      </c>
      <c r="C41" s="217" t="s">
        <v>205</v>
      </c>
      <c r="D41" s="217">
        <v>1.51</v>
      </c>
      <c r="E41" s="218"/>
      <c r="F41" s="218"/>
      <c r="G41" s="212"/>
    </row>
    <row r="42" spans="1:7" ht="44" thickBot="1">
      <c r="A42" s="215">
        <v>5</v>
      </c>
      <c r="B42" s="216" t="s">
        <v>233</v>
      </c>
      <c r="C42" s="217" t="s">
        <v>205</v>
      </c>
      <c r="D42" s="217">
        <v>0.86</v>
      </c>
      <c r="E42" s="218"/>
      <c r="F42" s="218"/>
      <c r="G42" s="212"/>
    </row>
    <row r="43" spans="1:7" ht="58.5" thickBot="1">
      <c r="A43" s="215">
        <v>6</v>
      </c>
      <c r="B43" s="216" t="s">
        <v>234</v>
      </c>
      <c r="C43" s="217" t="s">
        <v>205</v>
      </c>
      <c r="D43" s="217">
        <v>12.29</v>
      </c>
      <c r="E43" s="218"/>
      <c r="F43" s="218"/>
      <c r="G43" s="212"/>
    </row>
    <row r="44" spans="1:7" ht="116.5" thickBot="1">
      <c r="A44" s="215">
        <v>7</v>
      </c>
      <c r="B44" s="216" t="s">
        <v>235</v>
      </c>
      <c r="C44" s="217" t="s">
        <v>236</v>
      </c>
      <c r="D44" s="217">
        <v>2</v>
      </c>
      <c r="E44" s="218"/>
      <c r="F44" s="218"/>
      <c r="G44" s="212"/>
    </row>
    <row r="45" spans="1:7" ht="58.5" thickBot="1">
      <c r="A45" s="215">
        <v>8</v>
      </c>
      <c r="B45" s="216" t="s">
        <v>237</v>
      </c>
      <c r="C45" s="217" t="s">
        <v>236</v>
      </c>
      <c r="D45" s="217">
        <v>2</v>
      </c>
      <c r="E45" s="218"/>
      <c r="F45" s="218"/>
      <c r="G45" s="212"/>
    </row>
    <row r="46" spans="1:7" ht="15" thickBot="1">
      <c r="A46" s="219" t="s">
        <v>238</v>
      </c>
      <c r="B46" s="221" t="s">
        <v>198</v>
      </c>
      <c r="C46" s="397"/>
      <c r="D46" s="398"/>
      <c r="E46" s="399"/>
      <c r="F46" s="231"/>
      <c r="G46" s="212"/>
    </row>
    <row r="47" spans="1:7" ht="15" thickBot="1">
      <c r="A47" s="213" t="s">
        <v>239</v>
      </c>
      <c r="B47" s="216" t="s">
        <v>240</v>
      </c>
      <c r="C47" s="217" t="s">
        <v>241</v>
      </c>
      <c r="D47" s="217">
        <v>1</v>
      </c>
      <c r="E47" s="218"/>
      <c r="F47" s="218"/>
      <c r="G47" s="212"/>
    </row>
    <row r="48" spans="1:7" ht="29.5" thickBot="1">
      <c r="A48" s="213" t="s">
        <v>242</v>
      </c>
      <c r="B48" s="216" t="s">
        <v>243</v>
      </c>
      <c r="C48" s="217" t="s">
        <v>192</v>
      </c>
      <c r="D48" s="217">
        <v>16</v>
      </c>
      <c r="E48" s="218"/>
      <c r="F48" s="218"/>
      <c r="G48" s="212"/>
    </row>
    <row r="49" spans="1:7" ht="29.5" thickBot="1">
      <c r="A49" s="213" t="s">
        <v>244</v>
      </c>
      <c r="B49" s="216" t="s">
        <v>245</v>
      </c>
      <c r="C49" s="217" t="s">
        <v>241</v>
      </c>
      <c r="D49" s="217">
        <v>1</v>
      </c>
      <c r="E49" s="218"/>
      <c r="F49" s="218"/>
      <c r="G49" s="212"/>
    </row>
    <row r="50" spans="1:7" ht="29.5" thickBot="1">
      <c r="A50" s="213" t="s">
        <v>246</v>
      </c>
      <c r="B50" s="216" t="s">
        <v>247</v>
      </c>
      <c r="C50" s="217"/>
      <c r="D50" s="217"/>
      <c r="E50" s="218"/>
      <c r="F50" s="218"/>
      <c r="G50" s="212"/>
    </row>
    <row r="51" spans="1:7" ht="16" thickBot="1">
      <c r="A51" s="385" t="s">
        <v>248</v>
      </c>
      <c r="B51" s="386"/>
      <c r="C51" s="386"/>
      <c r="D51" s="386"/>
      <c r="E51" s="387"/>
      <c r="F51" s="231"/>
      <c r="G51" s="212"/>
    </row>
    <row r="52" spans="1:7" ht="19" thickBot="1">
      <c r="A52" s="388" t="s">
        <v>249</v>
      </c>
      <c r="B52" s="389"/>
      <c r="C52" s="389"/>
      <c r="D52" s="389"/>
      <c r="E52" s="390"/>
      <c r="F52" s="232"/>
      <c r="G52" s="212"/>
    </row>
  </sheetData>
  <mergeCells count="14">
    <mergeCell ref="B25:E25"/>
    <mergeCell ref="A1:A2"/>
    <mergeCell ref="B1:F2"/>
    <mergeCell ref="A4:F4"/>
    <mergeCell ref="A5:F5"/>
    <mergeCell ref="A12:F12"/>
    <mergeCell ref="A51:E51"/>
    <mergeCell ref="A52:E52"/>
    <mergeCell ref="A26:F26"/>
    <mergeCell ref="B30:E30"/>
    <mergeCell ref="A31:F31"/>
    <mergeCell ref="B36:E36"/>
    <mergeCell ref="A37:F37"/>
    <mergeCell ref="C46:E4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9"/>
  <dimension ref="A1:I64"/>
  <sheetViews>
    <sheetView zoomScale="70" zoomScaleNormal="70" workbookViewId="0">
      <selection activeCell="A2" sqref="A2:F2"/>
    </sheetView>
  </sheetViews>
  <sheetFormatPr defaultRowHeight="14.5"/>
  <cols>
    <col min="1" max="1" width="9.26953125" style="67" bestFit="1" customWidth="1"/>
    <col min="2" max="2" width="55.54296875" style="67" customWidth="1"/>
    <col min="3" max="3" width="37.1796875" style="67" customWidth="1"/>
    <col min="4" max="4" width="10.1796875" style="67" bestFit="1" customWidth="1"/>
    <col min="5" max="5" width="14.26953125" style="17" bestFit="1" customWidth="1"/>
    <col min="6" max="6" width="16.26953125" style="67" customWidth="1"/>
    <col min="8" max="8" width="13.81640625" customWidth="1"/>
    <col min="9" max="9" width="11.1796875" bestFit="1" customWidth="1"/>
  </cols>
  <sheetData>
    <row r="1" spans="1:6" ht="15.5">
      <c r="A1" s="313" t="s">
        <v>116</v>
      </c>
      <c r="B1" s="314"/>
      <c r="C1" s="314"/>
      <c r="D1" s="314"/>
      <c r="E1" s="314"/>
      <c r="F1" s="315"/>
    </row>
    <row r="2" spans="1:6" ht="102" customHeight="1">
      <c r="A2" s="316" t="s">
        <v>117</v>
      </c>
      <c r="B2" s="317"/>
      <c r="C2" s="317"/>
      <c r="D2" s="317"/>
      <c r="E2" s="317"/>
      <c r="F2" s="318"/>
    </row>
    <row r="3" spans="1:6">
      <c r="A3" s="319" t="s">
        <v>0</v>
      </c>
      <c r="B3" s="320"/>
      <c r="C3" s="320"/>
      <c r="D3" s="320"/>
      <c r="E3" s="320"/>
      <c r="F3" s="18"/>
    </row>
    <row r="4" spans="1:6">
      <c r="A4" s="19" t="s">
        <v>1</v>
      </c>
      <c r="B4" s="68" t="s">
        <v>2</v>
      </c>
      <c r="C4" s="69" t="s">
        <v>3</v>
      </c>
      <c r="D4" s="70" t="s">
        <v>4</v>
      </c>
      <c r="E4" s="71" t="s">
        <v>88</v>
      </c>
      <c r="F4" s="72" t="s">
        <v>89</v>
      </c>
    </row>
    <row r="5" spans="1:6">
      <c r="A5" s="321" t="s">
        <v>96</v>
      </c>
      <c r="B5" s="322"/>
      <c r="C5" s="322"/>
      <c r="D5" s="322"/>
      <c r="E5" s="322"/>
      <c r="F5" s="18"/>
    </row>
    <row r="6" spans="1:6" ht="56.5">
      <c r="A6" s="21">
        <v>1.1000000000000001</v>
      </c>
      <c r="B6" s="22" t="s">
        <v>8</v>
      </c>
      <c r="C6" s="23" t="s">
        <v>7</v>
      </c>
      <c r="D6" s="24">
        <v>12</v>
      </c>
      <c r="E6" s="4">
        <v>3</v>
      </c>
      <c r="F6" s="25">
        <f>D6*E6</f>
        <v>36</v>
      </c>
    </row>
    <row r="7" spans="1:6" ht="28">
      <c r="A7" s="21">
        <v>1.2</v>
      </c>
      <c r="B7" s="28" t="s">
        <v>9</v>
      </c>
      <c r="C7" s="23" t="s">
        <v>7</v>
      </c>
      <c r="D7" s="24">
        <v>0.8</v>
      </c>
      <c r="E7" s="4">
        <v>60</v>
      </c>
      <c r="F7" s="25">
        <f>D7*E7</f>
        <v>48</v>
      </c>
    </row>
    <row r="8" spans="1:6" ht="28">
      <c r="A8" s="21">
        <v>1.3</v>
      </c>
      <c r="B8" s="28" t="s">
        <v>10</v>
      </c>
      <c r="C8" s="23" t="s">
        <v>7</v>
      </c>
      <c r="D8" s="24">
        <v>35</v>
      </c>
      <c r="E8" s="4">
        <v>2</v>
      </c>
      <c r="F8" s="25">
        <f>D8*E8</f>
        <v>70</v>
      </c>
    </row>
    <row r="9" spans="1:6" ht="28">
      <c r="A9" s="21">
        <v>1.4</v>
      </c>
      <c r="B9" s="28" t="s">
        <v>11</v>
      </c>
      <c r="C9" s="23" t="s">
        <v>7</v>
      </c>
      <c r="D9" s="24">
        <v>7.08</v>
      </c>
      <c r="E9" s="4">
        <v>2</v>
      </c>
      <c r="F9" s="25">
        <f>D9*E9</f>
        <v>14.16</v>
      </c>
    </row>
    <row r="10" spans="1:6" ht="28">
      <c r="A10" s="21">
        <v>1.5</v>
      </c>
      <c r="B10" s="28" t="s">
        <v>12</v>
      </c>
      <c r="C10" s="23" t="s">
        <v>5</v>
      </c>
      <c r="D10" s="24">
        <v>1</v>
      </c>
      <c r="E10" s="4">
        <v>10</v>
      </c>
      <c r="F10" s="25">
        <f>D10*E10</f>
        <v>10</v>
      </c>
    </row>
    <row r="11" spans="1:6">
      <c r="A11" s="323" t="s">
        <v>99</v>
      </c>
      <c r="B11" s="324"/>
      <c r="C11" s="324"/>
      <c r="D11" s="27"/>
      <c r="E11" s="1"/>
      <c r="F11" s="20">
        <f>SUM(F6:F10)</f>
        <v>178.16</v>
      </c>
    </row>
    <row r="12" spans="1:6">
      <c r="A12" s="321" t="s">
        <v>97</v>
      </c>
      <c r="B12" s="322"/>
      <c r="C12" s="322"/>
      <c r="D12" s="322"/>
      <c r="E12" s="322"/>
      <c r="F12" s="18"/>
    </row>
    <row r="13" spans="1:6" ht="68.25" customHeight="1">
      <c r="A13" s="310" t="s">
        <v>14</v>
      </c>
      <c r="B13" s="311"/>
      <c r="C13" s="311"/>
      <c r="D13" s="311"/>
      <c r="E13" s="311"/>
      <c r="F13" s="312"/>
    </row>
    <row r="14" spans="1:6">
      <c r="A14" s="21"/>
      <c r="B14" s="29" t="s">
        <v>18</v>
      </c>
      <c r="C14" s="23"/>
      <c r="D14" s="27"/>
      <c r="E14" s="5"/>
      <c r="F14" s="25"/>
    </row>
    <row r="15" spans="1:6">
      <c r="A15" s="21"/>
      <c r="B15" s="30" t="s">
        <v>19</v>
      </c>
      <c r="C15" s="23"/>
      <c r="D15" s="31"/>
      <c r="E15" s="6"/>
      <c r="F15" s="25"/>
    </row>
    <row r="16" spans="1:6">
      <c r="A16" s="21">
        <v>2.1</v>
      </c>
      <c r="B16" s="32" t="s">
        <v>21</v>
      </c>
      <c r="C16" s="23" t="s">
        <v>7</v>
      </c>
      <c r="D16" s="24">
        <v>4.25</v>
      </c>
      <c r="E16" s="4">
        <v>120</v>
      </c>
      <c r="F16" s="25">
        <f t="shared" ref="F16:F23" si="0">D16*E16</f>
        <v>510</v>
      </c>
    </row>
    <row r="17" spans="1:9" ht="42">
      <c r="A17" s="21">
        <v>2.2000000000000002</v>
      </c>
      <c r="B17" s="33" t="s">
        <v>107</v>
      </c>
      <c r="C17" s="23" t="s">
        <v>7</v>
      </c>
      <c r="D17" s="24">
        <v>3.22</v>
      </c>
      <c r="E17" s="4">
        <v>120</v>
      </c>
      <c r="F17" s="25">
        <f t="shared" si="0"/>
        <v>386.40000000000003</v>
      </c>
    </row>
    <row r="18" spans="1:9" ht="42">
      <c r="A18" s="21">
        <v>2.2999999999999998</v>
      </c>
      <c r="B18" s="34" t="s">
        <v>118</v>
      </c>
      <c r="C18" s="23" t="s">
        <v>7</v>
      </c>
      <c r="D18" s="35">
        <f>4.8*4.8*0.6</f>
        <v>13.824</v>
      </c>
      <c r="E18" s="4">
        <v>120</v>
      </c>
      <c r="F18" s="25">
        <f>D18*E18</f>
        <v>1658.8799999999999</v>
      </c>
    </row>
    <row r="19" spans="1:9" ht="28">
      <c r="A19" s="21">
        <v>2.4</v>
      </c>
      <c r="B19" s="34" t="s">
        <v>24</v>
      </c>
      <c r="C19" s="23" t="s">
        <v>7</v>
      </c>
      <c r="D19" s="35">
        <v>6.4</v>
      </c>
      <c r="E19" s="4">
        <v>120</v>
      </c>
      <c r="F19" s="25">
        <f t="shared" si="0"/>
        <v>768</v>
      </c>
    </row>
    <row r="20" spans="1:9">
      <c r="A20" s="21"/>
      <c r="B20" s="29" t="s">
        <v>25</v>
      </c>
      <c r="C20" s="23"/>
      <c r="D20" s="27"/>
      <c r="E20" s="5"/>
      <c r="F20" s="25"/>
    </row>
    <row r="21" spans="1:9" ht="56">
      <c r="A21" s="21">
        <v>2.4</v>
      </c>
      <c r="B21" s="34" t="s">
        <v>27</v>
      </c>
      <c r="C21" s="36" t="s">
        <v>28</v>
      </c>
      <c r="D21" s="24">
        <v>4344.92</v>
      </c>
      <c r="E21" s="8">
        <v>1.5</v>
      </c>
      <c r="F21" s="25">
        <f t="shared" si="0"/>
        <v>6517.38</v>
      </c>
    </row>
    <row r="22" spans="1:9">
      <c r="A22" s="37"/>
      <c r="B22" s="29" t="s">
        <v>29</v>
      </c>
      <c r="C22" s="38"/>
      <c r="D22" s="27"/>
      <c r="E22" s="5"/>
      <c r="F22" s="25"/>
      <c r="I22" s="79"/>
    </row>
    <row r="23" spans="1:9" ht="28">
      <c r="A23" s="39">
        <v>2.5</v>
      </c>
      <c r="B23" s="28" t="s">
        <v>30</v>
      </c>
      <c r="C23" s="40" t="s">
        <v>17</v>
      </c>
      <c r="D23" s="24">
        <v>11</v>
      </c>
      <c r="E23" s="4">
        <v>3.5</v>
      </c>
      <c r="F23" s="25">
        <f t="shared" si="0"/>
        <v>38.5</v>
      </c>
    </row>
    <row r="24" spans="1:9">
      <c r="A24" s="323" t="s">
        <v>13</v>
      </c>
      <c r="B24" s="324"/>
      <c r="C24" s="324"/>
      <c r="D24" s="27"/>
      <c r="E24" s="11"/>
      <c r="F24" s="20">
        <f>SUM(F14:F23)</f>
        <v>9879.16</v>
      </c>
    </row>
    <row r="25" spans="1:9">
      <c r="A25" s="321" t="s">
        <v>98</v>
      </c>
      <c r="B25" s="322"/>
      <c r="C25" s="322"/>
      <c r="D25" s="322"/>
      <c r="E25" s="322"/>
      <c r="F25" s="18"/>
    </row>
    <row r="26" spans="1:9" ht="126.75" customHeight="1">
      <c r="A26" s="310" t="s">
        <v>43</v>
      </c>
      <c r="B26" s="311"/>
      <c r="C26" s="311"/>
      <c r="D26" s="311"/>
      <c r="E26" s="311"/>
      <c r="F26" s="312"/>
    </row>
    <row r="27" spans="1:9">
      <c r="A27" s="46"/>
      <c r="B27" s="45" t="s">
        <v>119</v>
      </c>
      <c r="C27" s="41"/>
      <c r="D27" s="47"/>
      <c r="E27" s="12"/>
      <c r="F27" s="48"/>
    </row>
    <row r="28" spans="1:9" ht="30" customHeight="1">
      <c r="A28" s="49">
        <v>3.1</v>
      </c>
      <c r="B28" s="28" t="s">
        <v>120</v>
      </c>
      <c r="C28" s="23" t="s">
        <v>7</v>
      </c>
      <c r="D28" s="24">
        <f>4.8*4.8*0.6</f>
        <v>13.824</v>
      </c>
      <c r="E28" s="4">
        <v>120</v>
      </c>
      <c r="F28" s="25">
        <f>D28*E28</f>
        <v>1658.8799999999999</v>
      </c>
    </row>
    <row r="29" spans="1:9" ht="30" customHeight="1">
      <c r="A29" s="49">
        <v>3.2</v>
      </c>
      <c r="B29" s="28" t="s">
        <v>121</v>
      </c>
      <c r="C29" s="23" t="s">
        <v>7</v>
      </c>
      <c r="D29" s="24">
        <f>3.182*0.45*0.25*8</f>
        <v>2.8637999999999999</v>
      </c>
      <c r="E29" s="4">
        <v>120</v>
      </c>
      <c r="F29" s="25">
        <f>D29*E29</f>
        <v>343.65600000000001</v>
      </c>
    </row>
    <row r="30" spans="1:9" ht="28">
      <c r="A30" s="49">
        <v>3.3</v>
      </c>
      <c r="B30" s="28" t="s">
        <v>122</v>
      </c>
      <c r="C30" s="23" t="s">
        <v>7</v>
      </c>
      <c r="D30" s="24">
        <f>((PI()*4.8^2/4)-(PI()*4.5^2/4))*0.6</f>
        <v>1.3147565255273292</v>
      </c>
      <c r="E30" s="4">
        <v>120</v>
      </c>
      <c r="F30" s="25">
        <f>D30*E30</f>
        <v>157.77078306327951</v>
      </c>
    </row>
    <row r="31" spans="1:9" ht="28">
      <c r="A31" s="49">
        <v>3.3</v>
      </c>
      <c r="B31" s="28" t="s">
        <v>46</v>
      </c>
      <c r="C31" s="23" t="s">
        <v>7</v>
      </c>
      <c r="D31" s="24">
        <f>0.3*0.3*7.15*4</f>
        <v>2.5739999999999998</v>
      </c>
      <c r="E31" s="4">
        <v>120</v>
      </c>
      <c r="F31" s="25">
        <f>D31*E31</f>
        <v>308.88</v>
      </c>
    </row>
    <row r="32" spans="1:9" ht="42">
      <c r="A32" s="49">
        <v>3.3</v>
      </c>
      <c r="B32" s="28" t="s">
        <v>123</v>
      </c>
      <c r="C32" s="23" t="s">
        <v>7</v>
      </c>
      <c r="D32" s="24">
        <f>(PI()*4.8^2/4*0.6)+(((PI()/4*(4.8^2-4.3^2))*1.8)+((PI()/2*4.8^2*0.2)))</f>
        <v>24.527984642902311</v>
      </c>
      <c r="E32" s="4">
        <v>120</v>
      </c>
      <c r="F32" s="25">
        <f>D32*E32</f>
        <v>2943.3581571482773</v>
      </c>
    </row>
    <row r="33" spans="1:8">
      <c r="A33" s="49"/>
      <c r="B33" s="45" t="s">
        <v>47</v>
      </c>
      <c r="C33" s="23"/>
      <c r="D33" s="24"/>
      <c r="E33" s="4"/>
      <c r="F33" s="25"/>
    </row>
    <row r="34" spans="1:8">
      <c r="A34" s="49">
        <v>3.3</v>
      </c>
      <c r="B34" s="38" t="s">
        <v>108</v>
      </c>
      <c r="C34" s="23" t="s">
        <v>17</v>
      </c>
      <c r="D34" s="24">
        <v>28.8</v>
      </c>
      <c r="E34" s="4">
        <v>3</v>
      </c>
      <c r="F34" s="25">
        <f>D34*E34</f>
        <v>86.4</v>
      </c>
    </row>
    <row r="35" spans="1:8">
      <c r="A35" s="49">
        <v>3.4</v>
      </c>
      <c r="B35" s="38" t="s">
        <v>49</v>
      </c>
      <c r="C35" s="23" t="s">
        <v>17</v>
      </c>
      <c r="D35" s="24">
        <v>24</v>
      </c>
      <c r="E35" s="7">
        <v>3</v>
      </c>
      <c r="F35" s="25">
        <f>D35*E35</f>
        <v>72</v>
      </c>
    </row>
    <row r="36" spans="1:8">
      <c r="A36" s="49">
        <v>3.5</v>
      </c>
      <c r="B36" s="38" t="s">
        <v>109</v>
      </c>
      <c r="C36" s="23" t="s">
        <v>17</v>
      </c>
      <c r="D36" s="24">
        <v>47</v>
      </c>
      <c r="E36" s="7">
        <v>3</v>
      </c>
      <c r="F36" s="25">
        <f>D36*E36</f>
        <v>141</v>
      </c>
      <c r="H36" s="78"/>
    </row>
    <row r="37" spans="1:8">
      <c r="A37" s="49"/>
      <c r="B37" s="45" t="s">
        <v>33</v>
      </c>
      <c r="C37" s="23"/>
      <c r="D37" s="24"/>
      <c r="E37" s="4"/>
      <c r="F37" s="25"/>
    </row>
    <row r="38" spans="1:8">
      <c r="A38" s="323" t="s">
        <v>42</v>
      </c>
      <c r="B38" s="324"/>
      <c r="C38" s="324"/>
      <c r="D38" s="27"/>
      <c r="E38" s="11"/>
      <c r="F38" s="20">
        <f>SUM(F29:F37)</f>
        <v>4053.0649402115569</v>
      </c>
    </row>
    <row r="39" spans="1:8">
      <c r="A39" s="321" t="s">
        <v>114</v>
      </c>
      <c r="B39" s="322"/>
      <c r="C39" s="322"/>
      <c r="D39" s="322"/>
      <c r="E39" s="322"/>
      <c r="F39" s="55"/>
    </row>
    <row r="40" spans="1:8">
      <c r="A40" s="310" t="s">
        <v>65</v>
      </c>
      <c r="B40" s="311"/>
      <c r="C40" s="311"/>
      <c r="D40" s="311"/>
      <c r="E40" s="311"/>
      <c r="F40" s="312"/>
    </row>
    <row r="41" spans="1:8">
      <c r="A41" s="43"/>
      <c r="B41" s="45" t="s">
        <v>111</v>
      </c>
      <c r="C41" s="23"/>
      <c r="D41" s="24"/>
      <c r="E41" s="1"/>
      <c r="F41" s="25"/>
    </row>
    <row r="42" spans="1:8" ht="28">
      <c r="A42" s="21">
        <v>4.0999999999999996</v>
      </c>
      <c r="B42" s="28" t="s">
        <v>110</v>
      </c>
      <c r="C42" s="23" t="s">
        <v>17</v>
      </c>
      <c r="D42" s="24">
        <v>163</v>
      </c>
      <c r="E42" s="4">
        <v>3</v>
      </c>
      <c r="F42" s="25">
        <f>D42*E42</f>
        <v>489</v>
      </c>
    </row>
    <row r="43" spans="1:8">
      <c r="A43" s="21"/>
      <c r="B43" s="45"/>
      <c r="C43" s="23"/>
      <c r="D43" s="53"/>
      <c r="E43" s="4"/>
      <c r="F43" s="25"/>
    </row>
    <row r="44" spans="1:8">
      <c r="A44" s="323" t="s">
        <v>53</v>
      </c>
      <c r="B44" s="324"/>
      <c r="C44" s="324"/>
      <c r="D44" s="27"/>
      <c r="E44" s="11"/>
      <c r="F44" s="20">
        <f>SUM(F42:F43)</f>
        <v>489</v>
      </c>
    </row>
    <row r="45" spans="1:8">
      <c r="A45" s="321" t="s">
        <v>124</v>
      </c>
      <c r="B45" s="322"/>
      <c r="C45" s="322"/>
      <c r="D45" s="322"/>
      <c r="E45" s="322"/>
      <c r="F45" s="55"/>
    </row>
    <row r="46" spans="1:8" ht="173.25" customHeight="1">
      <c r="A46" s="310" t="s">
        <v>94</v>
      </c>
      <c r="B46" s="311"/>
      <c r="C46" s="311"/>
      <c r="D46" s="311"/>
      <c r="E46" s="311"/>
      <c r="F46" s="312"/>
    </row>
    <row r="47" spans="1:8" ht="42">
      <c r="A47" s="21">
        <v>5.0999999999999996</v>
      </c>
      <c r="B47" s="26" t="s">
        <v>125</v>
      </c>
      <c r="C47" s="23" t="s">
        <v>17</v>
      </c>
      <c r="D47" s="24">
        <f>(PI()*4.8*1.8)+((PI()*4.8^2/4))</f>
        <v>45.238934211693021</v>
      </c>
      <c r="E47" s="3">
        <v>2</v>
      </c>
      <c r="F47" s="25">
        <f>D47*E47</f>
        <v>90.477868423386042</v>
      </c>
    </row>
    <row r="48" spans="1:8" ht="42">
      <c r="A48" s="21">
        <v>5.0999999999999996</v>
      </c>
      <c r="B48" s="26" t="s">
        <v>115</v>
      </c>
      <c r="C48" s="23" t="s">
        <v>17</v>
      </c>
      <c r="D48" s="24">
        <f>D42</f>
        <v>163</v>
      </c>
      <c r="E48" s="3">
        <v>2</v>
      </c>
      <c r="F48" s="25">
        <f>D48*E48</f>
        <v>326</v>
      </c>
    </row>
    <row r="49" spans="1:6">
      <c r="A49" s="330" t="s">
        <v>56</v>
      </c>
      <c r="B49" s="331"/>
      <c r="C49" s="331"/>
      <c r="D49" s="56"/>
      <c r="E49" s="14"/>
      <c r="F49" s="57">
        <f>SUM(F48:F48)</f>
        <v>326</v>
      </c>
    </row>
    <row r="50" spans="1:6">
      <c r="A50" s="325"/>
      <c r="B50" s="326"/>
      <c r="C50" s="326"/>
      <c r="D50" s="326"/>
      <c r="E50" s="326"/>
      <c r="F50" s="327"/>
    </row>
    <row r="51" spans="1:6">
      <c r="A51" s="328" t="s">
        <v>73</v>
      </c>
      <c r="B51" s="329"/>
      <c r="C51" s="329"/>
      <c r="D51" s="329"/>
      <c r="E51" s="329"/>
      <c r="F51" s="55"/>
    </row>
    <row r="52" spans="1:6">
      <c r="A52" s="43">
        <v>1</v>
      </c>
      <c r="B52" s="41" t="s">
        <v>74</v>
      </c>
      <c r="C52" s="41"/>
      <c r="D52" s="47"/>
      <c r="E52" s="12"/>
      <c r="F52" s="48">
        <f>F11</f>
        <v>178.16</v>
      </c>
    </row>
    <row r="53" spans="1:6">
      <c r="A53" s="43">
        <v>2</v>
      </c>
      <c r="B53" s="41" t="s">
        <v>75</v>
      </c>
      <c r="C53" s="41"/>
      <c r="D53" s="47"/>
      <c r="E53" s="12"/>
      <c r="F53" s="48">
        <f>F24</f>
        <v>9879.16</v>
      </c>
    </row>
    <row r="54" spans="1:6">
      <c r="A54" s="43">
        <v>3</v>
      </c>
      <c r="B54" s="41" t="s">
        <v>76</v>
      </c>
      <c r="C54" s="41"/>
      <c r="D54" s="47"/>
      <c r="E54" s="12"/>
      <c r="F54" s="48">
        <f>F38</f>
        <v>4053.0649402115569</v>
      </c>
    </row>
    <row r="55" spans="1:6">
      <c r="A55" s="43">
        <v>4</v>
      </c>
      <c r="B55" s="41" t="s">
        <v>80</v>
      </c>
      <c r="C55" s="41"/>
      <c r="D55" s="47"/>
      <c r="E55" s="15"/>
      <c r="F55" s="48">
        <f>F44</f>
        <v>489</v>
      </c>
    </row>
    <row r="56" spans="1:6">
      <c r="A56" s="43">
        <v>5</v>
      </c>
      <c r="B56" s="41" t="s">
        <v>81</v>
      </c>
      <c r="C56" s="41"/>
      <c r="D56" s="47"/>
      <c r="E56" s="15"/>
      <c r="F56" s="48">
        <f>F49</f>
        <v>326</v>
      </c>
    </row>
    <row r="57" spans="1:6" ht="15" thickBot="1">
      <c r="A57" s="74">
        <v>6</v>
      </c>
      <c r="B57" s="75" t="s">
        <v>112</v>
      </c>
      <c r="C57" s="75" t="s">
        <v>113</v>
      </c>
      <c r="D57" s="76"/>
      <c r="E57" s="77"/>
      <c r="F57" s="48">
        <v>3500</v>
      </c>
    </row>
    <row r="58" spans="1:6" ht="15" thickBot="1">
      <c r="A58" s="58"/>
      <c r="B58" s="59" t="s">
        <v>87</v>
      </c>
      <c r="C58" s="60"/>
      <c r="D58" s="61"/>
      <c r="E58" s="16"/>
      <c r="F58" s="57">
        <f>SUM(F52:F57)</f>
        <v>18425.384940211556</v>
      </c>
    </row>
    <row r="59" spans="1:6">
      <c r="A59" s="62"/>
      <c r="B59" s="63"/>
      <c r="C59" s="63"/>
      <c r="D59" s="64"/>
      <c r="F59" s="65"/>
    </row>
    <row r="60" spans="1:6">
      <c r="A60" s="62"/>
      <c r="B60" s="66" t="s">
        <v>82</v>
      </c>
      <c r="C60" s="63"/>
      <c r="D60" s="64"/>
      <c r="F60" s="65"/>
    </row>
    <row r="61" spans="1:6">
      <c r="A61" s="62"/>
      <c r="B61" s="66"/>
      <c r="C61" s="63"/>
      <c r="D61" s="64"/>
      <c r="F61" s="65"/>
    </row>
    <row r="62" spans="1:6">
      <c r="A62" s="62"/>
      <c r="B62" s="66" t="s">
        <v>83</v>
      </c>
      <c r="C62" s="73"/>
      <c r="D62" s="64"/>
      <c r="F62" s="65"/>
    </row>
    <row r="63" spans="1:6">
      <c r="A63" s="62"/>
      <c r="B63" s="66"/>
      <c r="C63" s="73"/>
      <c r="D63" s="64"/>
      <c r="F63" s="65"/>
    </row>
    <row r="64" spans="1:6">
      <c r="A64" s="62"/>
      <c r="B64" s="66" t="s">
        <v>84</v>
      </c>
      <c r="C64" s="63"/>
      <c r="D64" s="64"/>
      <c r="F64" s="65"/>
    </row>
  </sheetData>
  <protectedRanges>
    <protectedRange sqref="B59:B64" name="Range2"/>
    <protectedRange sqref="E5 E11:E13 E24:E27 E38:E41 E44:E57" name="Range1_2"/>
    <protectedRange sqref="E6:E10" name="Range1_1"/>
    <protectedRange sqref="E14:E23" name="Range1_1_1"/>
    <protectedRange sqref="E28:E37" name="Range1_1_2"/>
    <protectedRange sqref="E42:E43" name="Range1_1_4"/>
  </protectedRanges>
  <mergeCells count="19">
    <mergeCell ref="A46:F46"/>
    <mergeCell ref="A49:C49"/>
    <mergeCell ref="A50:F50"/>
    <mergeCell ref="A51:E51"/>
    <mergeCell ref="A39:E39"/>
    <mergeCell ref="A40:F40"/>
    <mergeCell ref="A44:C44"/>
    <mergeCell ref="A45:E45"/>
    <mergeCell ref="A13:F13"/>
    <mergeCell ref="A24:C24"/>
    <mergeCell ref="A25:E25"/>
    <mergeCell ref="A26:F26"/>
    <mergeCell ref="A38:C38"/>
    <mergeCell ref="A12:E12"/>
    <mergeCell ref="A1:F1"/>
    <mergeCell ref="A2:F2"/>
    <mergeCell ref="A3:E3"/>
    <mergeCell ref="A5:E5"/>
    <mergeCell ref="A11:C1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0"/>
  <dimension ref="A1:F28"/>
  <sheetViews>
    <sheetView topLeftCell="A7" workbookViewId="0">
      <selection activeCell="D17" sqref="D17"/>
    </sheetView>
  </sheetViews>
  <sheetFormatPr defaultRowHeight="14.5"/>
  <cols>
    <col min="1" max="1" width="7.453125" customWidth="1"/>
    <col min="2" max="2" width="37.81640625" customWidth="1"/>
    <col min="3" max="3" width="9.26953125" customWidth="1"/>
    <col min="5" max="5" width="11.1796875" customWidth="1"/>
    <col min="6" max="6" width="14" bestFit="1" customWidth="1"/>
  </cols>
  <sheetData>
    <row r="1" spans="1:6" s="135" customFormat="1" ht="13">
      <c r="A1" s="411" t="s">
        <v>151</v>
      </c>
      <c r="B1" s="412"/>
      <c r="C1" s="412"/>
      <c r="D1" s="412"/>
      <c r="E1" s="412"/>
      <c r="F1" s="413"/>
    </row>
    <row r="2" spans="1:6" s="135" customFormat="1" ht="102" customHeight="1">
      <c r="A2" s="353" t="s">
        <v>128</v>
      </c>
      <c r="B2" s="354"/>
      <c r="C2" s="354"/>
      <c r="D2" s="354"/>
      <c r="E2" s="354"/>
      <c r="F2" s="355"/>
    </row>
    <row r="3" spans="1:6" s="137" customFormat="1" ht="13">
      <c r="A3" s="414" t="s">
        <v>0</v>
      </c>
      <c r="B3" s="415"/>
      <c r="C3" s="415"/>
      <c r="D3" s="415"/>
      <c r="E3" s="415"/>
      <c r="F3" s="136"/>
    </row>
    <row r="4" spans="1:6" s="144" customFormat="1" ht="11.5">
      <c r="A4" s="138" t="s">
        <v>1</v>
      </c>
      <c r="B4" s="139" t="s">
        <v>2</v>
      </c>
      <c r="C4" s="140" t="s">
        <v>3</v>
      </c>
      <c r="D4" s="141" t="s">
        <v>4</v>
      </c>
      <c r="E4" s="142" t="s">
        <v>88</v>
      </c>
      <c r="F4" s="143" t="s">
        <v>89</v>
      </c>
    </row>
    <row r="5" spans="1:6" s="145" customFormat="1" ht="39">
      <c r="A5" s="151">
        <v>1</v>
      </c>
      <c r="B5" s="146" t="s">
        <v>129</v>
      </c>
      <c r="C5" s="147" t="s">
        <v>130</v>
      </c>
      <c r="D5" s="148">
        <v>30.3</v>
      </c>
      <c r="E5" s="152">
        <v>2</v>
      </c>
      <c r="F5" s="153">
        <f t="shared" ref="F5:F24" si="0">D5*E5</f>
        <v>60.6</v>
      </c>
    </row>
    <row r="6" spans="1:6" s="145" customFormat="1" ht="14">
      <c r="A6" s="151">
        <f>A5+1</f>
        <v>2</v>
      </c>
      <c r="B6" s="146" t="s">
        <v>131</v>
      </c>
      <c r="C6" s="147" t="s">
        <v>132</v>
      </c>
      <c r="D6" s="148">
        <v>6</v>
      </c>
      <c r="E6" s="152">
        <v>3</v>
      </c>
      <c r="F6" s="153">
        <f t="shared" si="0"/>
        <v>18</v>
      </c>
    </row>
    <row r="7" spans="1:6" s="145" customFormat="1" ht="39">
      <c r="A7" s="151">
        <f t="shared" ref="A7:A24" si="1">A6+1</f>
        <v>3</v>
      </c>
      <c r="B7" s="146" t="s">
        <v>133</v>
      </c>
      <c r="C7" s="147" t="s">
        <v>132</v>
      </c>
      <c r="D7" s="148">
        <v>5.34</v>
      </c>
      <c r="E7" s="152">
        <v>26</v>
      </c>
      <c r="F7" s="153">
        <f t="shared" si="0"/>
        <v>138.84</v>
      </c>
    </row>
    <row r="8" spans="1:6" s="145" customFormat="1" ht="14">
      <c r="A8" s="151">
        <f t="shared" si="1"/>
        <v>4</v>
      </c>
      <c r="B8" s="146" t="s">
        <v>134</v>
      </c>
      <c r="C8" s="147" t="s">
        <v>132</v>
      </c>
      <c r="D8" s="148">
        <v>2.5</v>
      </c>
      <c r="E8" s="152">
        <v>300</v>
      </c>
      <c r="F8" s="153">
        <f t="shared" si="0"/>
        <v>750</v>
      </c>
    </row>
    <row r="9" spans="1:6" s="145" customFormat="1" ht="14">
      <c r="A9" s="151">
        <f t="shared" si="1"/>
        <v>5</v>
      </c>
      <c r="B9" s="146" t="s">
        <v>135</v>
      </c>
      <c r="C9" s="147" t="s">
        <v>132</v>
      </c>
      <c r="D9" s="148">
        <v>3.95</v>
      </c>
      <c r="E9" s="152">
        <v>85</v>
      </c>
      <c r="F9" s="153">
        <f t="shared" si="0"/>
        <v>335.75</v>
      </c>
    </row>
    <row r="10" spans="1:6" s="145" customFormat="1" ht="14">
      <c r="A10" s="151">
        <f t="shared" si="1"/>
        <v>6</v>
      </c>
      <c r="B10" s="146" t="s">
        <v>136</v>
      </c>
      <c r="C10" s="147" t="s">
        <v>130</v>
      </c>
      <c r="D10" s="148">
        <v>40.11</v>
      </c>
      <c r="E10" s="152">
        <v>3</v>
      </c>
      <c r="F10" s="153">
        <f t="shared" si="0"/>
        <v>120.33</v>
      </c>
    </row>
    <row r="11" spans="1:6" s="145" customFormat="1" ht="14">
      <c r="A11" s="151">
        <f t="shared" si="1"/>
        <v>7</v>
      </c>
      <c r="B11" s="146" t="s">
        <v>137</v>
      </c>
      <c r="C11" s="147" t="s">
        <v>130</v>
      </c>
      <c r="D11" s="148">
        <v>6</v>
      </c>
      <c r="E11" s="152">
        <v>93.6</v>
      </c>
      <c r="F11" s="153">
        <f t="shared" si="0"/>
        <v>561.59999999999991</v>
      </c>
    </row>
    <row r="12" spans="1:6" s="145" customFormat="1" ht="14">
      <c r="A12" s="151">
        <f t="shared" si="1"/>
        <v>8</v>
      </c>
      <c r="B12" s="146" t="s">
        <v>152</v>
      </c>
      <c r="C12" s="147" t="s">
        <v>85</v>
      </c>
      <c r="D12" s="148">
        <v>2</v>
      </c>
      <c r="E12" s="152">
        <v>24</v>
      </c>
      <c r="F12" s="153">
        <f t="shared" si="0"/>
        <v>48</v>
      </c>
    </row>
    <row r="13" spans="1:6" s="145" customFormat="1" ht="14">
      <c r="A13" s="151">
        <f t="shared" si="1"/>
        <v>9</v>
      </c>
      <c r="B13" s="146" t="s">
        <v>138</v>
      </c>
      <c r="C13" s="147" t="s">
        <v>85</v>
      </c>
      <c r="D13" s="148">
        <v>2</v>
      </c>
      <c r="E13" s="152">
        <v>30</v>
      </c>
      <c r="F13" s="153">
        <f t="shared" si="0"/>
        <v>60</v>
      </c>
    </row>
    <row r="14" spans="1:6" s="145" customFormat="1" ht="26">
      <c r="A14" s="151">
        <f t="shared" si="1"/>
        <v>10</v>
      </c>
      <c r="B14" s="146" t="s">
        <v>139</v>
      </c>
      <c r="C14" s="147" t="s">
        <v>85</v>
      </c>
      <c r="D14" s="148">
        <v>1</v>
      </c>
      <c r="E14" s="152">
        <v>100</v>
      </c>
      <c r="F14" s="153">
        <f t="shared" si="0"/>
        <v>100</v>
      </c>
    </row>
    <row r="15" spans="1:6" s="145" customFormat="1" ht="14">
      <c r="A15" s="151">
        <f t="shared" si="1"/>
        <v>11</v>
      </c>
      <c r="B15" s="146" t="s">
        <v>140</v>
      </c>
      <c r="C15" s="147" t="s">
        <v>85</v>
      </c>
      <c r="D15" s="148">
        <v>1</v>
      </c>
      <c r="E15" s="152">
        <v>20</v>
      </c>
      <c r="F15" s="153">
        <f t="shared" si="0"/>
        <v>20</v>
      </c>
    </row>
    <row r="16" spans="1:6" s="145" customFormat="1" ht="14">
      <c r="A16" s="151">
        <f t="shared" si="1"/>
        <v>12</v>
      </c>
      <c r="B16" s="146" t="s">
        <v>141</v>
      </c>
      <c r="C16" s="147" t="s">
        <v>85</v>
      </c>
      <c r="D16" s="148">
        <v>1</v>
      </c>
      <c r="E16" s="152">
        <v>15</v>
      </c>
      <c r="F16" s="153">
        <f t="shared" si="0"/>
        <v>15</v>
      </c>
    </row>
    <row r="17" spans="1:6" s="145" customFormat="1" ht="14">
      <c r="A17" s="151">
        <f t="shared" si="1"/>
        <v>13</v>
      </c>
      <c r="B17" s="146" t="s">
        <v>142</v>
      </c>
      <c r="C17" s="147" t="s">
        <v>85</v>
      </c>
      <c r="D17" s="148">
        <v>1</v>
      </c>
      <c r="E17" s="152">
        <v>120</v>
      </c>
      <c r="F17" s="153">
        <f t="shared" si="0"/>
        <v>120</v>
      </c>
    </row>
    <row r="18" spans="1:6" s="145" customFormat="1" ht="14">
      <c r="A18" s="151">
        <f t="shared" si="1"/>
        <v>14</v>
      </c>
      <c r="B18" s="146" t="s">
        <v>143</v>
      </c>
      <c r="C18" s="147" t="s">
        <v>85</v>
      </c>
      <c r="D18" s="148">
        <v>2</v>
      </c>
      <c r="E18" s="152">
        <v>15</v>
      </c>
      <c r="F18" s="153">
        <f t="shared" si="0"/>
        <v>30</v>
      </c>
    </row>
    <row r="19" spans="1:6" s="145" customFormat="1" ht="14">
      <c r="A19" s="151">
        <f t="shared" si="1"/>
        <v>15</v>
      </c>
      <c r="B19" s="146" t="s">
        <v>144</v>
      </c>
      <c r="C19" s="147" t="s">
        <v>85</v>
      </c>
      <c r="D19" s="148">
        <v>8</v>
      </c>
      <c r="E19" s="152">
        <v>15</v>
      </c>
      <c r="F19" s="153">
        <f t="shared" si="0"/>
        <v>120</v>
      </c>
    </row>
    <row r="20" spans="1:6" s="145" customFormat="1" ht="14">
      <c r="A20" s="151">
        <f t="shared" si="1"/>
        <v>16</v>
      </c>
      <c r="B20" s="146" t="s">
        <v>145</v>
      </c>
      <c r="C20" s="147" t="s">
        <v>85</v>
      </c>
      <c r="D20" s="148">
        <v>3</v>
      </c>
      <c r="E20" s="152">
        <v>15</v>
      </c>
      <c r="F20" s="153">
        <f t="shared" si="0"/>
        <v>45</v>
      </c>
    </row>
    <row r="21" spans="1:6" s="145" customFormat="1" ht="14">
      <c r="A21" s="151">
        <f t="shared" si="1"/>
        <v>17</v>
      </c>
      <c r="B21" s="146" t="s">
        <v>146</v>
      </c>
      <c r="C21" s="147" t="s">
        <v>85</v>
      </c>
      <c r="D21" s="148">
        <v>1</v>
      </c>
      <c r="E21" s="152">
        <v>15</v>
      </c>
      <c r="F21" s="153">
        <f t="shared" si="0"/>
        <v>15</v>
      </c>
    </row>
    <row r="22" spans="1:6" s="145" customFormat="1" ht="14">
      <c r="A22" s="151">
        <f t="shared" si="1"/>
        <v>18</v>
      </c>
      <c r="B22" s="146" t="s">
        <v>147</v>
      </c>
      <c r="C22" s="147" t="s">
        <v>85</v>
      </c>
      <c r="D22" s="148">
        <v>8</v>
      </c>
      <c r="E22" s="152">
        <v>15</v>
      </c>
      <c r="F22" s="153">
        <f t="shared" si="0"/>
        <v>120</v>
      </c>
    </row>
    <row r="23" spans="1:6" s="145" customFormat="1" ht="26">
      <c r="A23" s="151">
        <f t="shared" si="1"/>
        <v>19</v>
      </c>
      <c r="B23" s="146" t="s">
        <v>148</v>
      </c>
      <c r="C23" s="147" t="s">
        <v>85</v>
      </c>
      <c r="D23" s="148">
        <v>1</v>
      </c>
      <c r="E23" s="152">
        <v>95</v>
      </c>
      <c r="F23" s="153">
        <f t="shared" si="0"/>
        <v>95</v>
      </c>
    </row>
    <row r="24" spans="1:6" s="145" customFormat="1" ht="14">
      <c r="A24" s="151">
        <f t="shared" si="1"/>
        <v>20</v>
      </c>
      <c r="B24" s="146" t="s">
        <v>154</v>
      </c>
      <c r="C24" s="147" t="s">
        <v>153</v>
      </c>
      <c r="D24" s="148">
        <v>150</v>
      </c>
      <c r="E24" s="152">
        <v>2</v>
      </c>
      <c r="F24" s="153">
        <f t="shared" si="0"/>
        <v>300</v>
      </c>
    </row>
    <row r="25" spans="1:6" s="145" customFormat="1" ht="14">
      <c r="A25" s="151"/>
      <c r="B25" s="146" t="s">
        <v>149</v>
      </c>
      <c r="C25" s="149"/>
      <c r="D25" s="150"/>
      <c r="E25" s="149"/>
      <c r="F25" s="154">
        <f>SUM(F5:F24)</f>
        <v>3073.12</v>
      </c>
    </row>
    <row r="26" spans="1:6" s="145" customFormat="1" ht="14">
      <c r="A26" s="151"/>
      <c r="B26" s="149" t="s">
        <v>150</v>
      </c>
      <c r="C26" s="149"/>
      <c r="D26" s="150"/>
      <c r="E26" s="149"/>
      <c r="F26" s="155">
        <f>F25*2</f>
        <v>6146.24</v>
      </c>
    </row>
    <row r="27" spans="1:6" s="145" customFormat="1" ht="14"/>
    <row r="28" spans="1:6" s="145" customFormat="1" ht="14"/>
  </sheetData>
  <mergeCells count="3">
    <mergeCell ref="A1:F1"/>
    <mergeCell ref="A2:F2"/>
    <mergeCell ref="A3:E3"/>
  </mergeCells>
  <pageMargins left="0.44" right="0.24" top="0.8" bottom="0.34" header="0.28999999999999998" footer="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Genset House</vt:lpstr>
      <vt:lpstr>Well</vt:lpstr>
      <vt:lpstr>3 UWT-Grand Sumary (2)</vt:lpstr>
      <vt:lpstr>UWT-Grand Sumary</vt:lpstr>
      <vt:lpstr>UWT-GOBKA-DARIMO</vt:lpstr>
      <vt:lpstr>UWT-Shirwac</vt:lpstr>
      <vt:lpstr>BOQ </vt:lpstr>
      <vt:lpstr>UWT-BAQADABAAL</vt:lpstr>
      <vt:lpstr>UWT-WAXARAWALIS (2)</vt:lpstr>
      <vt:lpstr>UWT-WAXARAWALIS</vt:lpstr>
      <vt:lpstr>UWT</vt:lpstr>
      <vt:lpstr>Sheet1</vt:lpstr>
      <vt:lpstr>Water Tank</vt:lpstr>
      <vt:lpstr>Water point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Engeneers</dc:creator>
  <cp:lastModifiedBy>Ridwan Abdillahi</cp:lastModifiedBy>
  <cp:lastPrinted>2024-07-10T09:36:18Z</cp:lastPrinted>
  <dcterms:created xsi:type="dcterms:W3CDTF">2019-01-05T07:13:18Z</dcterms:created>
  <dcterms:modified xsi:type="dcterms:W3CDTF">2024-07-10T09:36:40Z</dcterms:modified>
</cp:coreProperties>
</file>