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nisfoundation-my.sharepoint.com/personal/eng12_somalia_nis-foundation_org/Documents/Documents/PROSPERIS/Ceel Dheer Intervension/NETS Activity/Final revision/"/>
    </mc:Choice>
  </mc:AlternateContent>
  <xr:revisionPtr revIDLastSave="389" documentId="8_{5DB112D4-89CA-4844-850F-90E48BB98518}" xr6:coauthVersionLast="47" xr6:coauthVersionMax="47" xr10:uidLastSave="{A9450698-4295-43E0-8D23-1250D0F0F081}"/>
  <bookViews>
    <workbookView xWindow="-108" yWindow="-108" windowWidth="23256" windowHeight="12456" xr2:uid="{00000000-000D-0000-FFFF-FFFF00000000}"/>
  </bookViews>
  <sheets>
    <sheet name="BOQ CEEL DHEER NETS " sheetId="1" r:id="rId1"/>
  </sheets>
  <definedNames>
    <definedName name="account_names">#REF!</definedName>
    <definedName name="ADK">#REF!</definedName>
    <definedName name="Allowances">#REF!</definedName>
    <definedName name="Allowances1">#REF!</definedName>
    <definedName name="DME_BeforeCloseCompleted_NRC_20579_2_.xls" hidden="1">"False"</definedName>
    <definedName name="DME_BeforeCloseCompleted_NRC_58752_4_.xls" hidden="1">"False"</definedName>
    <definedName name="DME_Dirty" hidden="1">"True"</definedName>
    <definedName name="DME_Dirty_NRC_20579_2_.xls" hidden="1">"True"</definedName>
    <definedName name="DME_Dirty_NRC_58752_4_.xls" hidden="1">"True"</definedName>
    <definedName name="DME_DocumentFlags" hidden="1">"1"</definedName>
    <definedName name="DME_DocumentFlags_NRC_20579_2_.xls" hidden="1">"1"</definedName>
    <definedName name="DME_DocumentFlags_NRC_58752_4_.xls" hidden="1">"1"</definedName>
    <definedName name="DME_DocumentID" hidden="1">"::ODMA\DME-MSE\NRC-20579"</definedName>
    <definedName name="DME_DocumentID_NRC_20579_2_.xls" hidden="1">"::ODMA\DME-MSE\NRC-20579"</definedName>
    <definedName name="DME_DocumentID_NRC_58752_4_.xls" hidden="1">"::ODMA\DME-MSE\NRC-58752"</definedName>
    <definedName name="DME_DocumentOpened" hidden="1">"True"</definedName>
    <definedName name="DME_DocumentOpened_NRC_20579_2_.xls" hidden="1">"True"</definedName>
    <definedName name="DME_DocumentOpened_NRC_58752_4_.xls" hidden="1">"True"</definedName>
    <definedName name="DME_DocumentTitle" hidden="1">"NRC-20579 - P-info Budgeting Template"</definedName>
    <definedName name="DME_DocumentTitle_NRC_20579_2_.xls" hidden="1">"NRC-20579 - P-info Budgeting Template"</definedName>
    <definedName name="DME_DocumentTitle_NRC_58752_4_.xls" hidden="1">"NRC-58752 - P-info Budgeting Template ECHO"</definedName>
    <definedName name="DME_LocalFile" hidden="1">"False"</definedName>
    <definedName name="DME_LocalFile_NRC_20579_2_.xls" hidden="1">"False"</definedName>
    <definedName name="DME_LocalFile_NRC_58752_4_.xls" hidden="1">"False"</definedName>
    <definedName name="DME_NextWindowNumber" hidden="1">"2"</definedName>
    <definedName name="DME_NextWindowNumber_NRC_20579_2_.xls" hidden="1">"2"</definedName>
    <definedName name="DME_NextWindowNumber_NRC_58752_4_.xls" hidden="1">"2"</definedName>
    <definedName name="DME_ODMALinks1" hidden="1">"::ODMA\DME-MSE\NRC-61199=M:\DOCUME~1\IRGJ@1~1\LOCALS~1\Temp\13\Dme\NRC-61199.xls"</definedName>
    <definedName name="DME_ODMALinksCount" hidden="1">"1"</definedName>
    <definedName name="DS">#REF!</definedName>
    <definedName name="FF">#REF!</definedName>
    <definedName name="FU">#REF!</definedName>
    <definedName name="Increment">#REF!</definedName>
    <definedName name="Inflation">#REF!</definedName>
    <definedName name="_xlnm.Print_Area" localSheetId="0">'BOQ CEEL DHEER NETS '!$A$1:$F$221</definedName>
    <definedName name="YH">#REF!</definedName>
    <definedName name="Z_70AE6EEF_728F_4937_9967_754A20797C6A_.wvu.PrintArea">#REF!</definedName>
    <definedName name="Z_70AE6EEF_728F_4937_9967_754A20797C6A_.wvu.PrintTitles">#REF!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6" i="1" l="1"/>
  <c r="F160" i="1"/>
  <c r="F162" i="1"/>
  <c r="F163" i="1"/>
  <c r="F166" i="1"/>
  <c r="F168" i="1"/>
  <c r="F175" i="1"/>
  <c r="F178" i="1"/>
  <c r="F181" i="1"/>
  <c r="F188" i="1"/>
  <c r="F191" i="1"/>
  <c r="F195" i="1"/>
  <c r="F198" i="1"/>
  <c r="F203" i="1"/>
  <c r="F79" i="1"/>
  <c r="F81" i="1"/>
  <c r="F83" i="1"/>
  <c r="F90" i="1"/>
  <c r="F91" i="1"/>
  <c r="F97" i="1"/>
  <c r="F98" i="1"/>
  <c r="F102" i="1"/>
  <c r="F105" i="1"/>
  <c r="F106" i="1"/>
  <c r="F110" i="1"/>
  <c r="F112" i="1"/>
  <c r="F114" i="1"/>
  <c r="F116" i="1"/>
  <c r="F118" i="1"/>
  <c r="F123" i="1"/>
  <c r="F127" i="1"/>
  <c r="F130" i="1"/>
  <c r="F133" i="1"/>
  <c r="F134" i="1"/>
  <c r="F138" i="1"/>
  <c r="F140" i="1"/>
  <c r="F142" i="1"/>
  <c r="F145" i="1"/>
  <c r="F148" i="1"/>
  <c r="F10" i="1"/>
  <c r="F14" i="1"/>
  <c r="F16" i="1"/>
  <c r="F20" i="1"/>
  <c r="F24" i="1"/>
  <c r="F28" i="1"/>
  <c r="F29" i="1"/>
  <c r="F34" i="1"/>
  <c r="F36" i="1"/>
  <c r="F38" i="1"/>
  <c r="F40" i="1"/>
  <c r="F44" i="1"/>
  <c r="F48" i="1"/>
  <c r="F53" i="1"/>
  <c r="F58" i="1"/>
  <c r="F61" i="1"/>
  <c r="F63" i="1"/>
  <c r="F64" i="1"/>
  <c r="F67" i="1"/>
  <c r="F69" i="1"/>
  <c r="F72" i="1"/>
  <c r="D123" i="1"/>
  <c r="D91" i="1"/>
  <c r="D110" i="1"/>
  <c r="D168" i="1"/>
  <c r="D178" i="1"/>
  <c r="D138" i="1"/>
  <c r="D97" i="1"/>
  <c r="D98" i="1"/>
  <c r="D127" i="1"/>
  <c r="D130" i="1"/>
  <c r="D114" i="1"/>
  <c r="D188" i="1"/>
  <c r="D156" i="1"/>
  <c r="D160" i="1"/>
  <c r="D166" i="1"/>
  <c r="D79" i="1"/>
  <c r="D81" i="1"/>
  <c r="D83" i="1"/>
  <c r="D90" i="1"/>
  <c r="D102" i="1"/>
  <c r="D112" i="1"/>
  <c r="D116" i="1"/>
  <c r="D118" i="1"/>
  <c r="D142" i="1"/>
  <c r="D14" i="1"/>
  <c r="D16" i="1"/>
  <c r="D20" i="1"/>
  <c r="D24" i="1"/>
  <c r="D34" i="1"/>
  <c r="D36" i="1"/>
  <c r="D38" i="1"/>
  <c r="D40" i="1"/>
  <c r="D44" i="1"/>
  <c r="D48" i="1"/>
  <c r="D53" i="1"/>
  <c r="D58" i="1"/>
  <c r="D61" i="1"/>
  <c r="C215" i="1"/>
  <c r="C211" i="1"/>
  <c r="C213" i="1"/>
  <c r="C209" i="1"/>
  <c r="C218" i="1"/>
  <c r="C221" i="1"/>
</calcChain>
</file>

<file path=xl/sharedStrings.xml><?xml version="1.0" encoding="utf-8"?>
<sst xmlns="http://schemas.openxmlformats.org/spreadsheetml/2006/main" count="220" uniqueCount="129">
  <si>
    <t>DONOR: RNE\SDC</t>
  </si>
  <si>
    <t>Revised BoQ</t>
  </si>
  <si>
    <t>Item</t>
  </si>
  <si>
    <t>Description</t>
  </si>
  <si>
    <t>Unit</t>
  </si>
  <si>
    <t>Qty</t>
  </si>
  <si>
    <t>Rate</t>
  </si>
  <si>
    <t xml:space="preserve">Amount </t>
  </si>
  <si>
    <t>BOUNDARY WALL &amp; GATES</t>
  </si>
  <si>
    <t>Excavation</t>
  </si>
  <si>
    <t>A</t>
  </si>
  <si>
    <t>Excavate for column bases not exceeding 1. m deep starting from existing ground level</t>
  </si>
  <si>
    <t>m³</t>
  </si>
  <si>
    <t>B</t>
  </si>
  <si>
    <t>Excavate for foundation trenches not exceeding 0.8metres deep starting from existing ground level</t>
  </si>
  <si>
    <t>Filling</t>
  </si>
  <si>
    <t>D</t>
  </si>
  <si>
    <t>Imported approved filling around foundations in making up levels;well compacted in layers not exceeding 150mm thick</t>
  </si>
  <si>
    <t>Mass concrete (1:4:8) in : -</t>
  </si>
  <si>
    <t>G</t>
  </si>
  <si>
    <t>50mm Blinding under  column bases &amp; wall</t>
  </si>
  <si>
    <t>Carried Forward</t>
  </si>
  <si>
    <t>Brought Forward</t>
  </si>
  <si>
    <t>Vibrated reinforced insitu concrete class 25/20; with minimum cube crushing strength of 20N/mm² at 28 days; in</t>
  </si>
  <si>
    <t>E</t>
  </si>
  <si>
    <t>Ground beam on the top of stone foundation, for the  wall,  size 400mm wide x 200mm . Beam to have 4No steel bars of 12mm dia, and 8mm dia stirrups, with mix ratio 1:2:4ent bars including formwork and reinforcement.</t>
  </si>
  <si>
    <t>H</t>
  </si>
  <si>
    <t>RCC Columns for the boundary wall (0.2mx0.2m) resting on the ground beam with 4No. of  Y14 bars &amp; R8 links @ 200 mm c/c. including reinfocement bars and formwork</t>
  </si>
  <si>
    <t>Machine dressed natural stone walling bedded in cement and sand mortar (1:4) with minimum stone crushing strength of 7N/mm² ; including weep holes</t>
  </si>
  <si>
    <t>m3</t>
  </si>
  <si>
    <t>I</t>
  </si>
  <si>
    <t>m²</t>
  </si>
  <si>
    <t>J</t>
  </si>
  <si>
    <t xml:space="preserve">Coping </t>
  </si>
  <si>
    <t xml:space="preserve"> precast concrete  weathered and throated column coping</t>
  </si>
  <si>
    <t>K</t>
  </si>
  <si>
    <t>Plastering and Painting</t>
  </si>
  <si>
    <t>Plastering</t>
  </si>
  <si>
    <t>External cement and sand(1:3) render: steel trowelled: on masonry or concrete: to</t>
  </si>
  <si>
    <t>Boundary wall</t>
  </si>
  <si>
    <t>L</t>
  </si>
  <si>
    <t>Painting</t>
  </si>
  <si>
    <t>Prepare surfaces: apply three coats first grade 100% pure acrylic external paint as Dura coat or equal approved: to rendered surfaces</t>
  </si>
  <si>
    <t>Gates</t>
  </si>
  <si>
    <t>No.</t>
  </si>
  <si>
    <t>900 x 2400 mm high pedestrian gate to architect's details</t>
  </si>
  <si>
    <t>BOUNDARY WALL: CARRIED TO BILL SUMMARY</t>
  </si>
  <si>
    <t>Excavations</t>
  </si>
  <si>
    <t xml:space="preserve">Excavate to reduce levels commencing from stripped level: not exceeding 300mm deep, load and dispose on site surplus soil </t>
  </si>
  <si>
    <t>Excavate column bases for VIP stand to a depth not exceeding 1000mm from the excavated trench and 100mm wide in both sides ((1*1*1*6)</t>
  </si>
  <si>
    <t>C</t>
  </si>
  <si>
    <t>Sub-grade</t>
  </si>
  <si>
    <t>Stone Wall</t>
  </si>
  <si>
    <t>Hand dressed natural stone walling bedded in cement and sand mortar (1:3) with minimum stone crushing strength of 7N/mm² and reinforced with hoop iron gauge 500 in every alternative course.</t>
  </si>
  <si>
    <t>400 mm thick  for stone wall foundation</t>
  </si>
  <si>
    <t>400 mm thick for  spectators seats</t>
  </si>
  <si>
    <t>Hallow brick walls bedded,  jointed and pointed in cement sand (1:3) mortar reinforced with hoop iron gauge 500 in every alternative course.: flush vertical and horizontal joints :in</t>
  </si>
  <si>
    <t xml:space="preserve">200 mm Thick walls of 1.5m height  above the spectators and VIP stands (30*1.5) Construct   reinforced with hoop irons at every alternate course. </t>
  </si>
  <si>
    <t>m2</t>
  </si>
  <si>
    <t>Ditto Gable wall</t>
  </si>
  <si>
    <t>Hardcore fill</t>
  </si>
  <si>
    <t>2800mm thick hardcore of approved inert material: well watered and compacted in 150 mm thick (maximum) layers under the seating of the spectators and VIP stand</t>
  </si>
  <si>
    <t>Carried forward</t>
  </si>
  <si>
    <t>Brought forward</t>
  </si>
  <si>
    <t xml:space="preserve">Vibrated reinforced insitu concrete class 25/20; minimum cube crushing strength of 25N/mm² including formworks and reinforcement bars as per drawing </t>
  </si>
  <si>
    <t>Steps and stands</t>
  </si>
  <si>
    <t>Columns</t>
  </si>
  <si>
    <t>Beam</t>
  </si>
  <si>
    <t>Column Bases</t>
  </si>
  <si>
    <t>Ground Beam</t>
  </si>
  <si>
    <t>Screed:  cement and sand (1:4) on concrete: wood floated finished; to</t>
  </si>
  <si>
    <t>32mm thick floor to steps and stands</t>
  </si>
  <si>
    <t>wall finish with plaster</t>
  </si>
  <si>
    <t>Plaster:  15 mm first coat of cement, lime putty, and sand (1:2:9):  4 mm second coat of cement lime putty and sand (1:1:6): steel trowelled on masonry</t>
  </si>
  <si>
    <t>200 mm Thick walls parapet and gable wall</t>
  </si>
  <si>
    <t>PAINTING</t>
  </si>
  <si>
    <t>ELEMENT NO. 4; ROOF (ALL PROVISIONAL)</t>
  </si>
  <si>
    <t>Structural timbers, sawn cypress of general structural grade to KS 02-771:1989 seasoned to an equilibrium moisture content of between 9 to 15% pressure impregnated with approved preservative as described in accordance to KS02-94:1989 and nailed with galvanised wire nails/ bolts including 150 x 25mm timber splices at the joints on both sides where necessary.</t>
  </si>
  <si>
    <t>Supply and constuct roof for VIP stand , including truss members, galvanised iron sheets gauge 28 complete with nails, straps and secured with iron bars embedded into tie beam. The truss members, common rafters, gusset plates, struts, purlins and ceiling joists are in hard wood and of the following sections: 15x5cm - Tie beam (double),  Rafter,  15x5cm - struts 8x4cm purlin with alumunium headed roof nails. a flat metal sheet should be enchored where trusses an purlins meet before covering the roof sheets. All trusses should be anchored with 6 mm bars casted into the roof lintels. spacing trusses @1.2m c/c maximum. 5x5cm ceiling joists.  including Gutters and pipes for draining the rain water pipes</t>
  </si>
  <si>
    <t>250 x 25 mm fascia/barge board</t>
  </si>
  <si>
    <t>m</t>
  </si>
  <si>
    <t xml:space="preserve">Supply and install decorated ceiling board for the the VIP stands inclusive timber bracings and lining </t>
  </si>
  <si>
    <t xml:space="preserve">Rainwater goods </t>
  </si>
  <si>
    <t xml:space="preserve">Roof drainage, water all shown on the architects drawings. Contractor must use wall brackets to fix the down pipes on to the wall with (level) to make straight line, the gutter is 120mm wide 90mm height with back fixing, downpipe 80~100mm diameter.  See the comment notes. </t>
  </si>
  <si>
    <t>No</t>
  </si>
  <si>
    <t>RETAINING WALL</t>
  </si>
  <si>
    <t>Excavate for retaining wall bases not exceeding 1.50 m deep starting from existing ground level</t>
  </si>
  <si>
    <t>Vibrated reinforced insitu concrete class 25/20; with minimum cube crushing strength of 20N/mm² at 28 days; including formworks and reinforcement bars</t>
  </si>
  <si>
    <t>Retaining wall bases</t>
  </si>
  <si>
    <t xml:space="preserve">Retaining wall </t>
  </si>
  <si>
    <t>Retaining Wall Finishes</t>
  </si>
  <si>
    <t>Concrete surfaces</t>
  </si>
  <si>
    <t>RETAINING WALL: CARRIED TO BILL SUMMARY</t>
  </si>
  <si>
    <t xml:space="preserve">Clear site of all vegetation including small trees, scrubs and bushes: removal of any materials dumped on site including leveling and compacting of the football pitch. Clear the site from debris, demolition of unwanted structures, removal of rocks and loose materials and set out for the excavation, clearing of soft sand . And area should be well compacted </t>
  </si>
  <si>
    <t>LMS</t>
  </si>
  <si>
    <t>Football Goals</t>
  </si>
  <si>
    <t>Football goal, opening size 7.32 x 2.44 m high, transportable, posts and bar manufactured from 80mm diameter x 2 mm thick round hollow section, net holder struts from 40mm round hollow sections including net hooks and painting</t>
  </si>
  <si>
    <t>Field marking</t>
  </si>
  <si>
    <t>Field marking with road marking paint, white, 50mm thick lione</t>
  </si>
  <si>
    <t>Supply and fix metal handrail for both sides of  spectators seates as per drawings</t>
  </si>
  <si>
    <t xml:space="preserve"> FOOTBALL PICTH CARRIED TO BILL  SUMMARY</t>
  </si>
  <si>
    <t>GRAND SUMMARY</t>
  </si>
  <si>
    <t>BILL</t>
  </si>
  <si>
    <t>DESCRIPTION</t>
  </si>
  <si>
    <t xml:space="preserve">AMOUNT </t>
  </si>
  <si>
    <t>BOUNDRY WALL</t>
  </si>
  <si>
    <t>FOOTBALL PITCH</t>
  </si>
  <si>
    <t>TOTAL</t>
  </si>
  <si>
    <t>TOTAL  CARRIED TO FORM OF TENDER</t>
  </si>
  <si>
    <t>Column bases for Gates &amp; Corners of B.W</t>
  </si>
  <si>
    <t>Columns; (below and above ground) For Gates &amp; Corners of B.W</t>
  </si>
  <si>
    <t>400 mm thick stone walls foundation walling</t>
  </si>
  <si>
    <t>Hallow concrete block  walls bedded,  jointed  in cement sand (1:3) mortar: flush vertical and horizontal joints :in</t>
  </si>
  <si>
    <t xml:space="preserve">200 mm thick for Boundary walll </t>
  </si>
  <si>
    <t>Excavate foundation trenchs for the wall spectators and VIP stand 500mm wide and 800mm deep (20*0.8*0.5)</t>
  </si>
  <si>
    <t>Parapet Wall</t>
  </si>
  <si>
    <t>PROJECT : 2522307</t>
  </si>
  <si>
    <t>REVISED BOQS</t>
  </si>
  <si>
    <t>BOQS FOR CEEL-DHEER STADIUM</t>
  </si>
  <si>
    <t>3600 mm wide x 2500 mm high overall size double leafmild steel gate; 40 x 25 x 3 mm thick SHS internalmembers welded to 75 x 75 x 4 mm thick RHSframe;100 x 75 x 4mm RHS posts plugged  on RCcolumn complete with fixing lugs and ironmongery andfixing accessories; all to architects details</t>
  </si>
  <si>
    <t>ELEMENT NO. 2; SPECTATORS' SITTING AREA</t>
  </si>
  <si>
    <t>SPECTATORS' SITTING AREAS</t>
  </si>
  <si>
    <t>ELEMENT NO. 4; FOOTBALL PITCH</t>
  </si>
  <si>
    <t>ELEMENT NO. 3 ; RETAINING WALL</t>
  </si>
  <si>
    <t xml:space="preserve">300 mm Thick Retaining walls </t>
  </si>
  <si>
    <t xml:space="preserve">Supply and lay 15cm thick Selected soft sand suitable for playing pitch , the pitch should be leveled and well rammed.  </t>
  </si>
  <si>
    <r>
      <t>m</t>
    </r>
    <r>
      <rPr>
        <vertAlign val="superscript"/>
        <sz val="11"/>
        <rFont val="Garamond"/>
        <family val="1"/>
      </rPr>
      <t>3</t>
    </r>
  </si>
  <si>
    <r>
      <t>m</t>
    </r>
    <r>
      <rPr>
        <vertAlign val="superscript"/>
        <sz val="12"/>
        <rFont val="Garamond"/>
        <family val="1"/>
      </rPr>
      <t>3</t>
    </r>
  </si>
  <si>
    <r>
      <t>m</t>
    </r>
    <r>
      <rPr>
        <vertAlign val="superscript"/>
        <sz val="11"/>
        <rFont val="Garamond"/>
        <family val="1"/>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</si>
</sst>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_(* #,##0_);_(* \(#,##0\);_(* &quot;-&quot;??_);_(@_)"/>
    <numFmt numFmtId="166" formatCode="_-* #,##0_-;\-* #,##0_-;_-* &quot;-&quot;??_-;_-@_-"/>
    <numFmt numFmtId="167" formatCode="_(* #,##0.0_);_(* \(#,##0.0\);_(* &quot;-&quot;??_);_(@_)"/>
  </numFmts>
  <fonts count="26" x14ac:knownFonts="1">
    <font>
      <sz val="11"/>
      <color theme="1"/>
      <name val="Aptos Narrow"/>
      <family val="2"/>
      <scheme val="minor"/>
    </font>
    <font>
      <sz val="11"/>
      <color rgb="FF000000"/>
      <name val="Calibri"/>
      <family val="2"/>
    </font>
    <font>
      <sz val="11"/>
      <color theme="1"/>
      <name val="Aptos Narrow"/>
      <family val="2"/>
      <scheme val="minor"/>
    </font>
    <font>
      <sz val="11"/>
      <name val="Garamond"/>
      <family val="1"/>
    </font>
    <font>
      <sz val="11"/>
      <name val="Calibri"/>
      <family val="2"/>
    </font>
    <font>
      <sz val="10"/>
      <name val="Arial"/>
      <family val="2"/>
    </font>
    <font>
      <sz val="11"/>
      <name val="Californian FB"/>
      <family val="1"/>
    </font>
    <font>
      <sz val="12"/>
      <name val="Garamond"/>
      <family val="1"/>
    </font>
    <font>
      <sz val="11"/>
      <name val="Arial"/>
      <family val="2"/>
    </font>
    <font>
      <b/>
      <u/>
      <sz val="11"/>
      <name val="Garamond"/>
      <family val="1"/>
    </font>
    <font>
      <sz val="10"/>
      <name val="Garamond"/>
      <family val="1"/>
    </font>
    <font>
      <u/>
      <sz val="11"/>
      <name val="Garamond"/>
      <family val="1"/>
    </font>
    <font>
      <b/>
      <u/>
      <sz val="12"/>
      <name val="Garamond"/>
      <family val="1"/>
    </font>
    <font>
      <sz val="11"/>
      <color rgb="FFFF0000"/>
      <name val="Calibri"/>
      <family val="2"/>
    </font>
    <font>
      <sz val="12"/>
      <name val="Aptos Narrow"/>
      <family val="2"/>
      <scheme val="minor"/>
    </font>
    <font>
      <b/>
      <sz val="11"/>
      <name val="Garamond"/>
      <family val="1"/>
    </font>
    <font>
      <sz val="11"/>
      <name val="Cambria"/>
      <family val="1"/>
    </font>
    <font>
      <b/>
      <sz val="12"/>
      <name val="Garamond"/>
      <family val="1"/>
    </font>
    <font>
      <b/>
      <sz val="14"/>
      <name val="Aptos Narrow"/>
      <family val="2"/>
      <scheme val="minor"/>
    </font>
    <font>
      <b/>
      <sz val="14"/>
      <name val="Garamond"/>
      <family val="1"/>
    </font>
    <font>
      <vertAlign val="superscript"/>
      <sz val="11"/>
      <name val="Garamond"/>
      <family val="1"/>
    </font>
    <font>
      <b/>
      <i/>
      <sz val="11"/>
      <name val="Garamond"/>
      <family val="1"/>
    </font>
    <font>
      <b/>
      <i/>
      <sz val="12"/>
      <name val="Garamond"/>
      <family val="1"/>
    </font>
    <font>
      <vertAlign val="superscript"/>
      <sz val="12"/>
      <name val="Garamond"/>
      <family val="1"/>
    </font>
    <font>
      <u/>
      <sz val="12"/>
      <name val="Garamond"/>
      <family val="1"/>
    </font>
    <font>
      <b/>
      <sz val="10"/>
      <name val="Garamond"/>
      <family val="1"/>
    </font>
  </fonts>
  <fills count="6">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rgb="FFBFBFBF"/>
        <bgColor rgb="FF000000"/>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7">
    <xf numFmtId="0" fontId="0" fillId="0" borderId="0"/>
    <xf numFmtId="0" fontId="2" fillId="2" borderId="0" applyNumberFormat="0" applyBorder="0" applyAlignment="0" applyProtection="0"/>
    <xf numFmtId="0" fontId="1" fillId="0" borderId="0"/>
    <xf numFmtId="43" fontId="1" fillId="0" borderId="0" applyFont="0" applyFill="0" applyBorder="0" applyAlignment="0" applyProtection="0"/>
    <xf numFmtId="0" fontId="2" fillId="0" borderId="0"/>
    <xf numFmtId="0" fontId="5" fillId="0" borderId="0"/>
    <xf numFmtId="44" fontId="2" fillId="0" borderId="0" applyFont="0" applyFill="0" applyBorder="0" applyAlignment="0" applyProtection="0"/>
  </cellStyleXfs>
  <cellXfs count="151">
    <xf numFmtId="0" fontId="0" fillId="0" borderId="0" xfId="0"/>
    <xf numFmtId="0" fontId="1" fillId="0" borderId="0" xfId="2"/>
    <xf numFmtId="0" fontId="6" fillId="0" borderId="1" xfId="5" applyFont="1" applyBorder="1" applyAlignment="1">
      <alignment vertical="top" wrapText="1"/>
    </xf>
    <xf numFmtId="0" fontId="1" fillId="0" borderId="2" xfId="2" applyBorder="1"/>
    <xf numFmtId="0" fontId="8" fillId="0" borderId="1" xfId="2" applyFont="1" applyBorder="1" applyAlignment="1">
      <alignment vertical="top" wrapText="1"/>
    </xf>
    <xf numFmtId="0" fontId="8" fillId="0" borderId="1" xfId="2" applyFont="1" applyBorder="1" applyAlignment="1">
      <alignment horizontal="left" vertical="top" wrapText="1"/>
    </xf>
    <xf numFmtId="0" fontId="3" fillId="0" borderId="1" xfId="2" applyFont="1" applyBorder="1" applyAlignment="1">
      <alignment horizontal="center" vertical="top"/>
    </xf>
    <xf numFmtId="0" fontId="3" fillId="0" borderId="1" xfId="2" applyFont="1" applyBorder="1" applyAlignment="1">
      <alignment vertical="top" wrapText="1"/>
    </xf>
    <xf numFmtId="0" fontId="7" fillId="0" borderId="1" xfId="2" applyFont="1" applyBorder="1" applyAlignment="1">
      <alignment horizontal="center" vertical="center" wrapText="1"/>
    </xf>
    <xf numFmtId="0" fontId="3" fillId="0" borderId="1" xfId="2" applyFont="1" applyBorder="1" applyAlignment="1">
      <alignment horizontal="center" vertical="center" wrapText="1"/>
    </xf>
    <xf numFmtId="0" fontId="7" fillId="0" borderId="1" xfId="2" applyFont="1" applyBorder="1" applyAlignment="1">
      <alignment vertical="top" wrapText="1"/>
    </xf>
    <xf numFmtId="0" fontId="9" fillId="0" borderId="1" xfId="2" applyFont="1" applyBorder="1" applyAlignment="1">
      <alignment wrapText="1"/>
    </xf>
    <xf numFmtId="0" fontId="11" fillId="0" borderId="1" xfId="2" applyFont="1" applyBorder="1" applyAlignment="1">
      <alignment horizontal="left" vertical="center" wrapText="1"/>
    </xf>
    <xf numFmtId="0" fontId="3" fillId="0" borderId="1" xfId="2" applyFont="1" applyBorder="1" applyAlignment="1">
      <alignment horizontal="center"/>
    </xf>
    <xf numFmtId="0" fontId="1" fillId="0" borderId="0" xfId="2" applyAlignment="1">
      <alignment vertical="center"/>
    </xf>
    <xf numFmtId="0" fontId="1" fillId="5" borderId="0" xfId="2" applyFill="1" applyAlignment="1">
      <alignment vertical="center"/>
    </xf>
    <xf numFmtId="44" fontId="3" fillId="0" borderId="1" xfId="6" applyFont="1" applyBorder="1" applyAlignment="1">
      <alignment horizontal="center" vertical="center"/>
    </xf>
    <xf numFmtId="44" fontId="7" fillId="0" borderId="1" xfId="6" applyFont="1" applyBorder="1" applyAlignment="1">
      <alignment horizontal="center" vertical="center" wrapText="1"/>
    </xf>
    <xf numFmtId="44" fontId="7" fillId="3" borderId="1" xfId="6" applyFont="1" applyFill="1" applyBorder="1" applyAlignment="1">
      <alignment horizontal="center" vertical="center" wrapText="1"/>
    </xf>
    <xf numFmtId="44" fontId="3" fillId="0" borderId="1" xfId="6" applyFont="1" applyBorder="1" applyAlignment="1">
      <alignment horizontal="center" vertical="center" wrapText="1"/>
    </xf>
    <xf numFmtId="44" fontId="4" fillId="0" borderId="1" xfId="6" applyFont="1" applyBorder="1" applyAlignment="1">
      <alignment horizontal="center" vertical="center"/>
    </xf>
    <xf numFmtId="44" fontId="10" fillId="0" borderId="1" xfId="6" applyFont="1" applyBorder="1" applyAlignment="1">
      <alignment horizontal="center" vertical="center"/>
    </xf>
    <xf numFmtId="0" fontId="12" fillId="0" borderId="1" xfId="2" applyFont="1" applyBorder="1" applyAlignment="1">
      <alignment horizontal="left" vertical="top" wrapText="1"/>
    </xf>
    <xf numFmtId="0" fontId="3" fillId="0" borderId="1" xfId="2" applyFont="1" applyBorder="1" applyAlignment="1">
      <alignment horizontal="left" vertical="center" wrapText="1"/>
    </xf>
    <xf numFmtId="0" fontId="13" fillId="0" borderId="0" xfId="2" applyFont="1"/>
    <xf numFmtId="165" fontId="15" fillId="5" borderId="1" xfId="3" applyNumberFormat="1" applyFont="1" applyFill="1" applyBorder="1" applyAlignment="1">
      <alignment horizontal="center" vertical="center"/>
    </xf>
    <xf numFmtId="0" fontId="3" fillId="0" borderId="1" xfId="2" applyFont="1" applyBorder="1" applyAlignment="1">
      <alignment horizontal="center" vertical="center"/>
    </xf>
    <xf numFmtId="44" fontId="15" fillId="5" borderId="1" xfId="6" applyFont="1" applyFill="1" applyBorder="1" applyAlignment="1">
      <alignment horizontal="center" vertical="center" wrapText="1"/>
    </xf>
    <xf numFmtId="44" fontId="16" fillId="0" borderId="1" xfId="6" applyFont="1" applyBorder="1" applyAlignment="1">
      <alignment horizontal="center" vertical="center"/>
    </xf>
    <xf numFmtId="44" fontId="17" fillId="0" borderId="1" xfId="6" applyFont="1" applyBorder="1" applyAlignment="1">
      <alignment horizontal="center" vertical="center" wrapText="1"/>
    </xf>
    <xf numFmtId="44" fontId="12" fillId="0" borderId="1" xfId="6" applyFont="1" applyBorder="1" applyAlignment="1">
      <alignment horizontal="center" vertical="center" wrapText="1"/>
    </xf>
    <xf numFmtId="44" fontId="15" fillId="0" borderId="1" xfId="6" applyFont="1" applyBorder="1" applyAlignment="1">
      <alignment horizontal="center" vertical="center"/>
    </xf>
    <xf numFmtId="44" fontId="3" fillId="3" borderId="1" xfId="6" applyFont="1" applyFill="1" applyBorder="1" applyAlignment="1">
      <alignment horizontal="center"/>
    </xf>
    <xf numFmtId="44" fontId="10" fillId="3" borderId="1" xfId="6" applyFont="1" applyFill="1" applyBorder="1" applyAlignment="1">
      <alignment horizontal="center" vertical="center"/>
    </xf>
    <xf numFmtId="44" fontId="4" fillId="0" borderId="0" xfId="6" applyFont="1" applyAlignment="1">
      <alignment horizontal="center" vertical="center"/>
    </xf>
    <xf numFmtId="0" fontId="14" fillId="0" borderId="1" xfId="0" applyFont="1" applyBorder="1" applyAlignment="1">
      <alignment vertical="center" wrapText="1"/>
    </xf>
    <xf numFmtId="0" fontId="3" fillId="0" borderId="1" xfId="2" applyFont="1" applyBorder="1" applyAlignment="1">
      <alignment vertical="center"/>
    </xf>
    <xf numFmtId="165" fontId="3" fillId="0" borderId="1" xfId="3" applyNumberFormat="1" applyFont="1" applyFill="1" applyBorder="1" applyAlignment="1">
      <alignment horizontal="center" vertical="center"/>
    </xf>
    <xf numFmtId="0" fontId="4" fillId="0" borderId="1" xfId="2" applyFont="1" applyBorder="1" applyAlignment="1">
      <alignment horizontal="center" vertical="center"/>
    </xf>
    <xf numFmtId="44" fontId="4" fillId="0" borderId="1" xfId="6" applyFont="1" applyFill="1" applyBorder="1" applyAlignment="1">
      <alignment horizontal="center" vertical="center"/>
    </xf>
    <xf numFmtId="0" fontId="4" fillId="5" borderId="1" xfId="2" applyFont="1" applyFill="1" applyBorder="1" applyAlignment="1">
      <alignment horizontal="center" vertical="center"/>
    </xf>
    <xf numFmtId="44" fontId="4" fillId="5" borderId="1" xfId="6" applyFont="1" applyFill="1" applyBorder="1" applyAlignment="1">
      <alignment horizontal="center" vertical="center"/>
    </xf>
    <xf numFmtId="0" fontId="13" fillId="5" borderId="0" xfId="2" applyFont="1" applyFill="1"/>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165" fontId="15" fillId="0" borderId="1" xfId="3" applyNumberFormat="1" applyFont="1" applyFill="1" applyBorder="1" applyAlignment="1">
      <alignment horizontal="center" vertical="center"/>
    </xf>
    <xf numFmtId="165" fontId="3" fillId="0" borderId="1" xfId="2" applyNumberFormat="1" applyFont="1" applyBorder="1" applyAlignment="1">
      <alignment horizontal="center" vertical="center"/>
    </xf>
    <xf numFmtId="43" fontId="3" fillId="0" borderId="1" xfId="2" applyNumberFormat="1" applyFont="1" applyBorder="1" applyAlignment="1">
      <alignment horizontal="center" vertical="center"/>
    </xf>
    <xf numFmtId="0" fontId="16" fillId="0" borderId="1" xfId="2" applyFont="1" applyBorder="1" applyAlignment="1">
      <alignment horizontal="center" vertical="center"/>
    </xf>
    <xf numFmtId="43" fontId="3" fillId="0" borderId="1" xfId="4" applyNumberFormat="1" applyFont="1" applyBorder="1" applyAlignment="1">
      <alignment horizontal="center" vertical="center"/>
    </xf>
    <xf numFmtId="1" fontId="3" fillId="0" borderId="1" xfId="4" applyNumberFormat="1" applyFont="1" applyBorder="1" applyAlignment="1">
      <alignment horizontal="center" vertical="center"/>
    </xf>
    <xf numFmtId="165" fontId="3" fillId="0" borderId="1" xfId="3" applyNumberFormat="1" applyFont="1" applyFill="1" applyBorder="1" applyAlignment="1">
      <alignment vertical="center"/>
    </xf>
    <xf numFmtId="165" fontId="17" fillId="0" borderId="1" xfId="3" applyNumberFormat="1" applyFont="1" applyFill="1" applyBorder="1" applyAlignment="1">
      <alignment horizontal="center" vertical="center" wrapText="1"/>
    </xf>
    <xf numFmtId="43" fontId="7" fillId="0" borderId="1" xfId="2" applyNumberFormat="1" applyFont="1" applyBorder="1" applyAlignment="1">
      <alignment horizontal="center" vertical="center" wrapText="1"/>
    </xf>
    <xf numFmtId="43" fontId="17" fillId="0" borderId="1" xfId="2" applyNumberFormat="1" applyFont="1" applyBorder="1" applyAlignment="1">
      <alignment horizontal="center" vertical="center" wrapText="1"/>
    </xf>
    <xf numFmtId="43" fontId="3" fillId="0" borderId="1" xfId="2" applyNumberFormat="1" applyFont="1" applyBorder="1" applyAlignment="1">
      <alignment horizontal="center" vertical="center" wrapText="1"/>
    </xf>
    <xf numFmtId="166" fontId="7" fillId="0" borderId="1" xfId="2" applyNumberFormat="1" applyFont="1" applyBorder="1" applyAlignment="1">
      <alignment horizontal="center" vertical="center" wrapText="1"/>
    </xf>
    <xf numFmtId="0" fontId="12" fillId="0" borderId="1" xfId="2" applyFont="1" applyBorder="1" applyAlignment="1">
      <alignment horizontal="center" vertical="center" wrapText="1"/>
    </xf>
    <xf numFmtId="165" fontId="7" fillId="0" borderId="1" xfId="3" applyNumberFormat="1" applyFont="1" applyFill="1" applyBorder="1" applyAlignment="1">
      <alignment horizontal="center" vertical="center" wrapText="1"/>
    </xf>
    <xf numFmtId="43" fontId="10" fillId="0" borderId="1" xfId="2" applyNumberFormat="1" applyFont="1" applyBorder="1" applyAlignment="1">
      <alignment horizontal="center" vertical="center"/>
    </xf>
    <xf numFmtId="166" fontId="3" fillId="0" borderId="1" xfId="2" applyNumberFormat="1" applyFont="1" applyBorder="1" applyAlignment="1">
      <alignment horizontal="center" vertical="center"/>
    </xf>
    <xf numFmtId="43" fontId="15" fillId="0" borderId="1" xfId="2" applyNumberFormat="1" applyFont="1" applyBorder="1" applyAlignment="1">
      <alignment horizontal="center" vertical="center"/>
    </xf>
    <xf numFmtId="0" fontId="4" fillId="0" borderId="0" xfId="2" applyFont="1" applyAlignment="1">
      <alignment horizontal="center" vertical="center"/>
    </xf>
    <xf numFmtId="44" fontId="3" fillId="0" borderId="1" xfId="6" applyFont="1" applyFill="1" applyBorder="1" applyAlignment="1">
      <alignment horizontal="center" vertical="center"/>
    </xf>
    <xf numFmtId="167" fontId="3" fillId="0" borderId="1" xfId="3" applyNumberFormat="1" applyFont="1" applyFill="1" applyBorder="1" applyAlignment="1">
      <alignment horizontal="center" vertical="center"/>
    </xf>
    <xf numFmtId="167" fontId="7" fillId="0" borderId="1" xfId="2" applyNumberFormat="1" applyFont="1" applyBorder="1" applyAlignment="1">
      <alignment horizontal="center" vertical="center" wrapText="1"/>
    </xf>
    <xf numFmtId="0" fontId="3" fillId="0" borderId="1" xfId="2" applyFont="1" applyBorder="1"/>
    <xf numFmtId="0" fontId="18" fillId="3" borderId="3" xfId="1" applyFont="1" applyFill="1" applyBorder="1" applyAlignment="1">
      <alignment horizontal="left" vertical="center"/>
    </xf>
    <xf numFmtId="0" fontId="9" fillId="0" borderId="1" xfId="2" applyFont="1" applyBorder="1" applyAlignment="1">
      <alignment vertical="top" wrapText="1"/>
    </xf>
    <xf numFmtId="0" fontId="4" fillId="0" borderId="1" xfId="2" applyFont="1" applyBorder="1"/>
    <xf numFmtId="0" fontId="3" fillId="0" borderId="5" xfId="2" applyFont="1" applyBorder="1"/>
    <xf numFmtId="0" fontId="3" fillId="0" borderId="6" xfId="2" applyFont="1" applyBorder="1"/>
    <xf numFmtId="0" fontId="3" fillId="0" borderId="7" xfId="2" applyFont="1" applyBorder="1" applyAlignment="1">
      <alignment vertical="center"/>
    </xf>
    <xf numFmtId="0" fontId="15" fillId="5" borderId="1" xfId="2" applyFont="1" applyFill="1" applyBorder="1" applyAlignment="1">
      <alignment vertical="center"/>
    </xf>
    <xf numFmtId="0" fontId="15" fillId="5" borderId="1" xfId="2" applyFont="1" applyFill="1" applyBorder="1" applyAlignment="1">
      <alignment horizontal="center" vertical="center"/>
    </xf>
    <xf numFmtId="0" fontId="15" fillId="0" borderId="1" xfId="2" applyFont="1" applyBorder="1" applyAlignment="1">
      <alignment vertical="top" wrapText="1"/>
    </xf>
    <xf numFmtId="0" fontId="7" fillId="0" borderId="1" xfId="2" applyFont="1" applyBorder="1" applyAlignment="1">
      <alignment horizontal="center" vertical="center"/>
    </xf>
    <xf numFmtId="0" fontId="7" fillId="0" borderId="1" xfId="2" applyFont="1" applyBorder="1" applyAlignment="1">
      <alignment vertical="center" wrapText="1"/>
    </xf>
    <xf numFmtId="0" fontId="3" fillId="0" borderId="1" xfId="4" applyFont="1" applyBorder="1" applyAlignment="1">
      <alignment vertical="center" wrapText="1"/>
    </xf>
    <xf numFmtId="0" fontId="3" fillId="0" borderId="1" xfId="4" applyFont="1" applyBorder="1" applyAlignment="1">
      <alignment vertical="top" wrapText="1"/>
    </xf>
    <xf numFmtId="0" fontId="3" fillId="0" borderId="1" xfId="4" applyFont="1" applyBorder="1" applyAlignment="1">
      <alignment horizontal="left" vertical="center" wrapText="1"/>
    </xf>
    <xf numFmtId="0" fontId="3" fillId="0" borderId="1" xfId="4" applyFont="1" applyBorder="1" applyAlignment="1">
      <alignment horizontal="left" vertical="top" wrapText="1"/>
    </xf>
    <xf numFmtId="0" fontId="9" fillId="0" borderId="1" xfId="2" applyFont="1" applyBorder="1"/>
    <xf numFmtId="0" fontId="3" fillId="0" borderId="1" xfId="2" applyFont="1" applyBorder="1" applyAlignment="1">
      <alignment vertical="top"/>
    </xf>
    <xf numFmtId="0" fontId="3" fillId="0" borderId="1" xfId="2" applyFont="1" applyBorder="1" applyAlignment="1">
      <alignment vertical="center" wrapText="1"/>
    </xf>
    <xf numFmtId="0" fontId="3" fillId="0" borderId="1" xfId="2" applyFont="1" applyBorder="1" applyAlignment="1">
      <alignment horizontal="left" vertical="top" wrapText="1"/>
    </xf>
    <xf numFmtId="0" fontId="9" fillId="0" borderId="1" xfId="2" applyFont="1" applyBorder="1" applyAlignment="1">
      <alignment horizontal="left" vertical="top" wrapText="1"/>
    </xf>
    <xf numFmtId="0" fontId="21" fillId="0" borderId="1" xfId="2" applyFont="1" applyBorder="1" applyAlignment="1">
      <alignment horizontal="right" vertical="center" wrapText="1"/>
    </xf>
    <xf numFmtId="44" fontId="3" fillId="0" borderId="1" xfId="6" applyFont="1" applyFill="1" applyBorder="1" applyAlignment="1" applyProtection="1">
      <alignment horizontal="center" vertical="center"/>
    </xf>
    <xf numFmtId="44" fontId="16" fillId="0" borderId="1" xfId="6" applyFont="1" applyFill="1" applyBorder="1" applyAlignment="1">
      <alignment horizontal="center" vertical="center"/>
    </xf>
    <xf numFmtId="0" fontId="9" fillId="0" borderId="1" xfId="4" applyFont="1" applyBorder="1" applyAlignment="1">
      <alignment vertical="top" wrapText="1"/>
    </xf>
    <xf numFmtId="0" fontId="15" fillId="0" borderId="1" xfId="4" applyFont="1" applyBorder="1" applyAlignment="1">
      <alignment vertical="top" wrapText="1"/>
    </xf>
    <xf numFmtId="0" fontId="9" fillId="0" borderId="1" xfId="2" applyFont="1" applyBorder="1" applyAlignment="1">
      <alignment horizontal="left" vertical="center" wrapText="1"/>
    </xf>
    <xf numFmtId="0" fontId="3" fillId="0" borderId="1" xfId="4" applyFont="1" applyBorder="1" applyAlignment="1">
      <alignment horizontal="center" vertical="center"/>
    </xf>
    <xf numFmtId="0" fontId="15" fillId="0" borderId="1" xfId="2" applyFont="1" applyBorder="1" applyAlignment="1">
      <alignment horizontal="center"/>
    </xf>
    <xf numFmtId="44" fontId="15" fillId="0" borderId="1" xfId="6" applyFont="1" applyFill="1" applyBorder="1" applyAlignment="1">
      <alignment horizontal="center" vertical="center"/>
    </xf>
    <xf numFmtId="0" fontId="17" fillId="0" borderId="1" xfId="2" applyFont="1" applyBorder="1" applyAlignment="1">
      <alignment horizontal="center" wrapText="1"/>
    </xf>
    <xf numFmtId="0" fontId="17" fillId="0" borderId="1" xfId="2" applyFont="1" applyBorder="1" applyAlignment="1">
      <alignment horizontal="center" vertical="center" wrapText="1"/>
    </xf>
    <xf numFmtId="0" fontId="17" fillId="0" borderId="1" xfId="2" applyFont="1" applyBorder="1" applyAlignment="1">
      <alignment horizontal="center" vertical="top" wrapText="1"/>
    </xf>
    <xf numFmtId="0" fontId="22" fillId="0" borderId="1" xfId="2" applyFont="1" applyBorder="1" applyAlignment="1">
      <alignment horizontal="right" vertical="top" wrapText="1"/>
    </xf>
    <xf numFmtId="0" fontId="7" fillId="0" borderId="1" xfId="2" applyFont="1" applyBorder="1" applyAlignment="1">
      <alignment horizontal="center" vertical="top" wrapText="1"/>
    </xf>
    <xf numFmtId="0" fontId="12" fillId="0" borderId="1" xfId="2" applyFont="1" applyBorder="1" applyAlignment="1">
      <alignment vertical="top" wrapText="1"/>
    </xf>
    <xf numFmtId="0" fontId="7" fillId="3" borderId="1" xfId="2" applyFont="1" applyFill="1" applyBorder="1" applyAlignment="1">
      <alignment horizontal="center" wrapText="1"/>
    </xf>
    <xf numFmtId="0" fontId="7" fillId="3" borderId="1" xfId="2" applyFont="1" applyFill="1" applyBorder="1" applyAlignment="1">
      <alignment vertical="top" wrapText="1"/>
    </xf>
    <xf numFmtId="0" fontId="7" fillId="3" borderId="1" xfId="2" applyFont="1" applyFill="1" applyBorder="1" applyAlignment="1">
      <alignment horizontal="center" vertical="center" wrapText="1"/>
    </xf>
    <xf numFmtId="0" fontId="17" fillId="0" borderId="1" xfId="2" applyFont="1" applyBorder="1" applyAlignment="1">
      <alignment wrapText="1"/>
    </xf>
    <xf numFmtId="0" fontId="7" fillId="0" borderId="1" xfId="2" applyFont="1" applyBorder="1" applyAlignment="1">
      <alignment wrapText="1"/>
    </xf>
    <xf numFmtId="0" fontId="24" fillId="0" borderId="1" xfId="2" applyFont="1" applyBorder="1" applyAlignment="1">
      <alignment vertical="top" wrapText="1"/>
    </xf>
    <xf numFmtId="0" fontId="7" fillId="0" borderId="1" xfId="2" applyFont="1" applyBorder="1" applyAlignment="1">
      <alignment horizontal="left" vertical="top" wrapText="1"/>
    </xf>
    <xf numFmtId="0" fontId="3" fillId="0" borderId="1" xfId="2" applyFont="1" applyBorder="1" applyAlignment="1">
      <alignment horizontal="right" vertical="center"/>
    </xf>
    <xf numFmtId="0" fontId="4" fillId="0" borderId="1" xfId="2" applyFont="1" applyBorder="1" applyAlignment="1">
      <alignment wrapText="1"/>
    </xf>
    <xf numFmtId="0" fontId="3" fillId="0" borderId="1" xfId="2" applyFont="1" applyBorder="1" applyAlignment="1">
      <alignment wrapText="1"/>
    </xf>
    <xf numFmtId="0" fontId="15" fillId="0" borderId="1" xfId="2" applyFont="1" applyBorder="1" applyAlignment="1">
      <alignment vertical="center"/>
    </xf>
    <xf numFmtId="0" fontId="15" fillId="0" borderId="1" xfId="2" applyFont="1" applyBorder="1" applyAlignment="1">
      <alignment horizontal="center" vertical="center" wrapText="1"/>
    </xf>
    <xf numFmtId="0" fontId="15" fillId="0" borderId="1" xfId="2" applyFont="1" applyBorder="1" applyAlignment="1">
      <alignment horizontal="center" vertical="center"/>
    </xf>
    <xf numFmtId="44" fontId="25" fillId="0" borderId="1" xfId="6" applyFont="1" applyBorder="1" applyAlignment="1">
      <alignment horizontal="center" vertical="center"/>
    </xf>
    <xf numFmtId="0" fontId="3" fillId="3" borderId="1" xfId="2" applyFont="1" applyFill="1" applyBorder="1" applyAlignment="1">
      <alignment horizontal="center"/>
    </xf>
    <xf numFmtId="0" fontId="3" fillId="3" borderId="1" xfId="2" applyFont="1" applyFill="1" applyBorder="1" applyAlignment="1">
      <alignment horizontal="left" wrapText="1"/>
    </xf>
    <xf numFmtId="44" fontId="3" fillId="0" borderId="1" xfId="6" applyFont="1" applyFill="1" applyBorder="1" applyAlignment="1">
      <alignment horizontal="center"/>
    </xf>
    <xf numFmtId="0" fontId="3" fillId="3" borderId="1" xfId="2" applyFont="1" applyFill="1" applyBorder="1" applyAlignment="1">
      <alignment horizontal="center" vertical="top"/>
    </xf>
    <xf numFmtId="0" fontId="3" fillId="3" borderId="1" xfId="2" applyFont="1" applyFill="1" applyBorder="1" applyAlignment="1">
      <alignment horizontal="left" vertical="top" wrapText="1"/>
    </xf>
    <xf numFmtId="0" fontId="11" fillId="0" borderId="1" xfId="2" applyFont="1" applyBorder="1" applyAlignment="1">
      <alignment wrapText="1"/>
    </xf>
    <xf numFmtId="0" fontId="17" fillId="0" borderId="1" xfId="2" applyFont="1" applyBorder="1" applyAlignment="1">
      <alignment horizontal="center"/>
    </xf>
    <xf numFmtId="0" fontId="17" fillId="0" borderId="1" xfId="2" applyFont="1" applyBorder="1" applyAlignment="1">
      <alignment horizontal="center" vertical="top"/>
    </xf>
    <xf numFmtId="0" fontId="15" fillId="0" borderId="1" xfId="2" applyFont="1" applyBorder="1" applyAlignment="1">
      <alignment horizontal="center" vertical="top"/>
    </xf>
    <xf numFmtId="0" fontId="7" fillId="0" borderId="1" xfId="2" applyFont="1" applyBorder="1" applyAlignment="1">
      <alignment horizontal="center" vertical="top"/>
    </xf>
    <xf numFmtId="0" fontId="12" fillId="0" borderId="1" xfId="2" applyFont="1" applyBorder="1" applyAlignment="1">
      <alignment horizontal="left" vertical="center" wrapText="1"/>
    </xf>
    <xf numFmtId="0" fontId="7" fillId="0" borderId="1" xfId="2" applyFont="1" applyBorder="1" applyAlignment="1">
      <alignment horizontal="left" vertical="center" wrapText="1"/>
    </xf>
    <xf numFmtId="0" fontId="17" fillId="5" borderId="1" xfId="2" applyFont="1" applyFill="1" applyBorder="1" applyAlignment="1">
      <alignment horizontal="center" vertical="top"/>
    </xf>
    <xf numFmtId="0" fontId="17" fillId="5" borderId="1" xfId="2" applyFont="1" applyFill="1" applyBorder="1" applyAlignment="1">
      <alignment horizontal="center" vertical="center" wrapText="1"/>
    </xf>
    <xf numFmtId="0" fontId="15" fillId="5" borderId="1" xfId="2" applyFont="1" applyFill="1" applyBorder="1" applyAlignment="1">
      <alignment horizontal="right"/>
    </xf>
    <xf numFmtId="44" fontId="3" fillId="0" borderId="1" xfId="2" applyNumberFormat="1" applyFont="1" applyBorder="1" applyAlignment="1">
      <alignment vertical="center"/>
    </xf>
    <xf numFmtId="164" fontId="3" fillId="0" borderId="1" xfId="2" applyNumberFormat="1" applyFont="1" applyBorder="1" applyAlignment="1">
      <alignment horizontal="right"/>
    </xf>
    <xf numFmtId="0" fontId="17" fillId="0" borderId="1" xfId="2" applyFont="1" applyBorder="1" applyAlignment="1">
      <alignment vertical="top" wrapText="1"/>
    </xf>
    <xf numFmtId="164" fontId="15" fillId="0" borderId="1" xfId="2" applyNumberFormat="1" applyFont="1" applyBorder="1" applyAlignment="1">
      <alignment horizontal="right"/>
    </xf>
    <xf numFmtId="0" fontId="17" fillId="0" borderId="1" xfId="2" applyFont="1" applyBorder="1" applyAlignment="1">
      <alignment horizontal="right" vertical="top" wrapText="1"/>
    </xf>
    <xf numFmtId="164" fontId="15" fillId="4" borderId="1" xfId="2" applyNumberFormat="1" applyFont="1" applyFill="1" applyBorder="1" applyAlignment="1">
      <alignment horizontal="center" vertical="center"/>
    </xf>
    <xf numFmtId="0" fontId="3" fillId="0" borderId="0" xfId="2" applyFont="1"/>
    <xf numFmtId="0" fontId="3" fillId="0" borderId="0" xfId="2" applyFont="1" applyAlignment="1">
      <alignment vertical="center"/>
    </xf>
    <xf numFmtId="44" fontId="4" fillId="0" borderId="0" xfId="6" applyFont="1" applyFill="1" applyAlignment="1">
      <alignment horizontal="center" vertical="center"/>
    </xf>
    <xf numFmtId="0" fontId="4" fillId="0" borderId="0" xfId="2" applyFont="1"/>
    <xf numFmtId="44" fontId="3" fillId="0" borderId="1" xfId="6" applyFont="1" applyBorder="1" applyAlignment="1">
      <alignment vertical="center"/>
    </xf>
    <xf numFmtId="44" fontId="3" fillId="0" borderId="1" xfId="6" applyFont="1" applyBorder="1" applyAlignment="1">
      <alignment horizontal="right"/>
    </xf>
    <xf numFmtId="44" fontId="15" fillId="0" borderId="1" xfId="6" applyFont="1" applyBorder="1" applyAlignment="1">
      <alignment horizontal="right"/>
    </xf>
    <xf numFmtId="0" fontId="19" fillId="0" borderId="1" xfId="2" applyFont="1" applyBorder="1" applyAlignment="1">
      <alignment horizontal="center" vertical="center"/>
    </xf>
    <xf numFmtId="0" fontId="15" fillId="0" borderId="1" xfId="2" applyFont="1" applyBorder="1" applyAlignment="1">
      <alignment horizontal="center"/>
    </xf>
    <xf numFmtId="0" fontId="17" fillId="0" borderId="1" xfId="2" applyFont="1" applyBorder="1" applyAlignment="1">
      <alignment horizontal="center" vertical="center"/>
    </xf>
    <xf numFmtId="0" fontId="15" fillId="4" borderId="1" xfId="2" applyFont="1" applyFill="1" applyBorder="1" applyAlignment="1">
      <alignment horizontal="center" vertical="center"/>
    </xf>
    <xf numFmtId="164" fontId="17" fillId="0" borderId="4" xfId="2" applyNumberFormat="1" applyFont="1" applyBorder="1" applyAlignment="1">
      <alignment horizontal="center" vertical="center"/>
    </xf>
    <xf numFmtId="164" fontId="17" fillId="0" borderId="0" xfId="2" applyNumberFormat="1" applyFont="1" applyAlignment="1">
      <alignment horizontal="center" vertical="center"/>
    </xf>
    <xf numFmtId="0" fontId="15" fillId="0" borderId="1" xfId="2" applyFont="1" applyBorder="1" applyAlignment="1">
      <alignment horizontal="center" wrapText="1"/>
    </xf>
  </cellXfs>
  <cellStyles count="7">
    <cellStyle name="20% - Accent1" xfId="1" builtinId="30"/>
    <cellStyle name="Comma 3 2" xfId="3" xr:uid="{00000000-0005-0000-0000-000001000000}"/>
    <cellStyle name="Currency" xfId="6" builtinId="4"/>
    <cellStyle name="Normal" xfId="0" builtinId="0"/>
    <cellStyle name="Normal 2 2" xfId="4" xr:uid="{00000000-0005-0000-0000-000004000000}"/>
    <cellStyle name="Normal 2 2 2" xfId="5" xr:uid="{00000000-0005-0000-0000-000005000000}"/>
    <cellStyle name="Normal 3"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221"/>
  <sheetViews>
    <sheetView tabSelected="1" view="pageBreakPreview" zoomScale="130" zoomScaleNormal="100" zoomScaleSheetLayoutView="130" workbookViewId="0">
      <selection activeCell="E8" sqref="E8"/>
    </sheetView>
  </sheetViews>
  <sheetFormatPr defaultColWidth="9" defaultRowHeight="14.4" x14ac:dyDescent="0.3"/>
  <cols>
    <col min="1" max="1" width="6.109375" style="137" bestFit="1" customWidth="1"/>
    <col min="2" max="2" width="48.5546875" style="137" customWidth="1"/>
    <col min="3" max="3" width="11.5546875" style="138" customWidth="1"/>
    <col min="4" max="4" width="9.109375" style="62" customWidth="1"/>
    <col min="5" max="5" width="9.6640625" style="34" bestFit="1" customWidth="1"/>
    <col min="6" max="6" width="12.44140625" style="139" customWidth="1"/>
    <col min="7" max="233" width="9" style="1" customWidth="1"/>
    <col min="234" max="234" width="6.6640625" style="1" customWidth="1"/>
    <col min="235" max="235" width="54.77734375" style="1" customWidth="1"/>
    <col min="236" max="236" width="7.109375" style="1" customWidth="1"/>
    <col min="237" max="237" width="8.33203125" style="1" customWidth="1"/>
    <col min="238" max="238" width="9.44140625" style="1" customWidth="1"/>
    <col min="239" max="239" width="14.44140625" style="1" customWidth="1"/>
    <col min="240" max="241" width="9" style="1" customWidth="1"/>
    <col min="242" max="242" width="9.33203125" style="1" customWidth="1"/>
    <col min="243" max="489" width="9" style="1" customWidth="1"/>
    <col min="490" max="490" width="6.6640625" style="1" customWidth="1"/>
    <col min="491" max="491" width="54.77734375" style="1" customWidth="1"/>
    <col min="492" max="492" width="7.109375" style="1" customWidth="1"/>
    <col min="493" max="493" width="8.33203125" style="1" customWidth="1"/>
    <col min="494" max="494" width="9.44140625" style="1" customWidth="1"/>
    <col min="495" max="495" width="14.44140625" style="1" customWidth="1"/>
    <col min="496" max="497" width="9" style="1" customWidth="1"/>
    <col min="498" max="498" width="9.33203125" style="1" customWidth="1"/>
    <col min="499" max="745" width="9" style="1" customWidth="1"/>
    <col min="746" max="746" width="6.6640625" style="1" customWidth="1"/>
    <col min="747" max="747" width="54.77734375" style="1" customWidth="1"/>
    <col min="748" max="748" width="7.109375" style="1" customWidth="1"/>
    <col min="749" max="749" width="8.33203125" style="1" customWidth="1"/>
    <col min="750" max="750" width="9.44140625" style="1" customWidth="1"/>
    <col min="751" max="751" width="14.44140625" style="1" customWidth="1"/>
    <col min="752" max="753" width="9" style="1" customWidth="1"/>
    <col min="754" max="754" width="9.33203125" style="1" customWidth="1"/>
    <col min="755" max="1001" width="9" style="1" customWidth="1"/>
    <col min="1002" max="1002" width="6.6640625" style="1" customWidth="1"/>
    <col min="1003" max="1003" width="54.77734375" style="1" customWidth="1"/>
    <col min="1004" max="1004" width="7.109375" style="1" customWidth="1"/>
    <col min="1005" max="1005" width="8.33203125" style="1" customWidth="1"/>
    <col min="1006" max="1006" width="9.44140625" style="1" customWidth="1"/>
    <col min="1007" max="1007" width="14.44140625" style="1" customWidth="1"/>
    <col min="1008" max="1009" width="9" style="1" customWidth="1"/>
    <col min="1010" max="1010" width="9.33203125" style="1" customWidth="1"/>
    <col min="1011" max="1257" width="9" style="1" customWidth="1"/>
    <col min="1258" max="1258" width="6.6640625" style="1" customWidth="1"/>
    <col min="1259" max="1259" width="54.77734375" style="1" customWidth="1"/>
    <col min="1260" max="1260" width="7.109375" style="1" customWidth="1"/>
    <col min="1261" max="1261" width="8.33203125" style="1" customWidth="1"/>
    <col min="1262" max="1262" width="9.44140625" style="1" customWidth="1"/>
    <col min="1263" max="1263" width="14.44140625" style="1" customWidth="1"/>
    <col min="1264" max="1265" width="9" style="1" customWidth="1"/>
    <col min="1266" max="1266" width="9.33203125" style="1" customWidth="1"/>
    <col min="1267" max="1513" width="9" style="1" customWidth="1"/>
    <col min="1514" max="1514" width="6.6640625" style="1" customWidth="1"/>
    <col min="1515" max="1515" width="54.77734375" style="1" customWidth="1"/>
    <col min="1516" max="1516" width="7.109375" style="1" customWidth="1"/>
    <col min="1517" max="1517" width="8.33203125" style="1" customWidth="1"/>
    <col min="1518" max="1518" width="9.44140625" style="1" customWidth="1"/>
    <col min="1519" max="1519" width="14.44140625" style="1" customWidth="1"/>
    <col min="1520" max="1521" width="9" style="1" customWidth="1"/>
    <col min="1522" max="1522" width="9.33203125" style="1" customWidth="1"/>
    <col min="1523" max="1769" width="9" style="1" customWidth="1"/>
    <col min="1770" max="1770" width="6.6640625" style="1" customWidth="1"/>
    <col min="1771" max="1771" width="54.77734375" style="1" customWidth="1"/>
    <col min="1772" max="1772" width="7.109375" style="1" customWidth="1"/>
    <col min="1773" max="1773" width="8.33203125" style="1" customWidth="1"/>
    <col min="1774" max="1774" width="9.44140625" style="1" customWidth="1"/>
    <col min="1775" max="1775" width="14.44140625" style="1" customWidth="1"/>
    <col min="1776" max="1777" width="9" style="1" customWidth="1"/>
    <col min="1778" max="1778" width="9.33203125" style="1" customWidth="1"/>
    <col min="1779" max="2025" width="9" style="1" customWidth="1"/>
    <col min="2026" max="2026" width="6.6640625" style="1" customWidth="1"/>
    <col min="2027" max="2027" width="54.77734375" style="1" customWidth="1"/>
    <col min="2028" max="2028" width="7.109375" style="1" customWidth="1"/>
    <col min="2029" max="2029" width="8.33203125" style="1" customWidth="1"/>
    <col min="2030" max="2030" width="9.44140625" style="1" customWidth="1"/>
    <col min="2031" max="2031" width="14.44140625" style="1" customWidth="1"/>
    <col min="2032" max="2033" width="9" style="1" customWidth="1"/>
    <col min="2034" max="2034" width="9.33203125" style="1" customWidth="1"/>
    <col min="2035" max="2281" width="9" style="1" customWidth="1"/>
    <col min="2282" max="2282" width="6.6640625" style="1" customWidth="1"/>
    <col min="2283" max="2283" width="54.77734375" style="1" customWidth="1"/>
    <col min="2284" max="2284" width="7.109375" style="1" customWidth="1"/>
    <col min="2285" max="2285" width="8.33203125" style="1" customWidth="1"/>
    <col min="2286" max="2286" width="9.44140625" style="1" customWidth="1"/>
    <col min="2287" max="2287" width="14.44140625" style="1" customWidth="1"/>
    <col min="2288" max="2289" width="9" style="1" customWidth="1"/>
    <col min="2290" max="2290" width="9.33203125" style="1" customWidth="1"/>
    <col min="2291" max="2537" width="9" style="1" customWidth="1"/>
    <col min="2538" max="2538" width="6.6640625" style="1" customWidth="1"/>
    <col min="2539" max="2539" width="54.77734375" style="1" customWidth="1"/>
    <col min="2540" max="2540" width="7.109375" style="1" customWidth="1"/>
    <col min="2541" max="2541" width="8.33203125" style="1" customWidth="1"/>
    <col min="2542" max="2542" width="9.44140625" style="1" customWidth="1"/>
    <col min="2543" max="2543" width="14.44140625" style="1" customWidth="1"/>
    <col min="2544" max="2545" width="9" style="1" customWidth="1"/>
    <col min="2546" max="2546" width="9.33203125" style="1" customWidth="1"/>
    <col min="2547" max="2793" width="9" style="1" customWidth="1"/>
    <col min="2794" max="2794" width="6.6640625" style="1" customWidth="1"/>
    <col min="2795" max="2795" width="54.77734375" style="1" customWidth="1"/>
    <col min="2796" max="2796" width="7.109375" style="1" customWidth="1"/>
    <col min="2797" max="2797" width="8.33203125" style="1" customWidth="1"/>
    <col min="2798" max="2798" width="9.44140625" style="1" customWidth="1"/>
    <col min="2799" max="2799" width="14.44140625" style="1" customWidth="1"/>
    <col min="2800" max="2801" width="9" style="1" customWidth="1"/>
    <col min="2802" max="2802" width="9.33203125" style="1" customWidth="1"/>
    <col min="2803" max="3049" width="9" style="1" customWidth="1"/>
    <col min="3050" max="3050" width="6.6640625" style="1" customWidth="1"/>
    <col min="3051" max="3051" width="54.77734375" style="1" customWidth="1"/>
    <col min="3052" max="3052" width="7.109375" style="1" customWidth="1"/>
    <col min="3053" max="3053" width="8.33203125" style="1" customWidth="1"/>
    <col min="3054" max="3054" width="9.44140625" style="1" customWidth="1"/>
    <col min="3055" max="3055" width="14.44140625" style="1" customWidth="1"/>
    <col min="3056" max="3057" width="9" style="1" customWidth="1"/>
    <col min="3058" max="3058" width="9.33203125" style="1" customWidth="1"/>
    <col min="3059" max="3305" width="9" style="1" customWidth="1"/>
    <col min="3306" max="3306" width="6.6640625" style="1" customWidth="1"/>
    <col min="3307" max="3307" width="54.77734375" style="1" customWidth="1"/>
    <col min="3308" max="3308" width="7.109375" style="1" customWidth="1"/>
    <col min="3309" max="3309" width="8.33203125" style="1" customWidth="1"/>
    <col min="3310" max="3310" width="9.44140625" style="1" customWidth="1"/>
    <col min="3311" max="3311" width="14.44140625" style="1" customWidth="1"/>
    <col min="3312" max="3313" width="9" style="1" customWidth="1"/>
    <col min="3314" max="3314" width="9.33203125" style="1" customWidth="1"/>
    <col min="3315" max="3561" width="9" style="1" customWidth="1"/>
    <col min="3562" max="3562" width="6.6640625" style="1" customWidth="1"/>
    <col min="3563" max="3563" width="54.77734375" style="1" customWidth="1"/>
    <col min="3564" max="3564" width="7.109375" style="1" customWidth="1"/>
    <col min="3565" max="3565" width="8.33203125" style="1" customWidth="1"/>
    <col min="3566" max="3566" width="9.44140625" style="1" customWidth="1"/>
    <col min="3567" max="3567" width="14.44140625" style="1" customWidth="1"/>
    <col min="3568" max="3569" width="9" style="1" customWidth="1"/>
    <col min="3570" max="3570" width="9.33203125" style="1" customWidth="1"/>
    <col min="3571" max="3817" width="9" style="1" customWidth="1"/>
    <col min="3818" max="3818" width="6.6640625" style="1" customWidth="1"/>
    <col min="3819" max="3819" width="54.77734375" style="1" customWidth="1"/>
    <col min="3820" max="3820" width="7.109375" style="1" customWidth="1"/>
    <col min="3821" max="3821" width="8.33203125" style="1" customWidth="1"/>
    <col min="3822" max="3822" width="9.44140625" style="1" customWidth="1"/>
    <col min="3823" max="3823" width="14.44140625" style="1" customWidth="1"/>
    <col min="3824" max="3825" width="9" style="1" customWidth="1"/>
    <col min="3826" max="3826" width="9.33203125" style="1" customWidth="1"/>
    <col min="3827" max="4073" width="9" style="1" customWidth="1"/>
    <col min="4074" max="4074" width="6.6640625" style="1" customWidth="1"/>
    <col min="4075" max="4075" width="54.77734375" style="1" customWidth="1"/>
    <col min="4076" max="4076" width="7.109375" style="1" customWidth="1"/>
    <col min="4077" max="4077" width="8.33203125" style="1" customWidth="1"/>
    <col min="4078" max="4078" width="9.44140625" style="1" customWidth="1"/>
    <col min="4079" max="4079" width="14.44140625" style="1" customWidth="1"/>
    <col min="4080" max="4081" width="9" style="1" customWidth="1"/>
    <col min="4082" max="4082" width="9.33203125" style="1" customWidth="1"/>
    <col min="4083" max="4329" width="9" style="1" customWidth="1"/>
    <col min="4330" max="4330" width="6.6640625" style="1" customWidth="1"/>
    <col min="4331" max="4331" width="54.77734375" style="1" customWidth="1"/>
    <col min="4332" max="4332" width="7.109375" style="1" customWidth="1"/>
    <col min="4333" max="4333" width="8.33203125" style="1" customWidth="1"/>
    <col min="4334" max="4334" width="9.44140625" style="1" customWidth="1"/>
    <col min="4335" max="4335" width="14.44140625" style="1" customWidth="1"/>
    <col min="4336" max="4337" width="9" style="1" customWidth="1"/>
    <col min="4338" max="4338" width="9.33203125" style="1" customWidth="1"/>
    <col min="4339" max="4585" width="9" style="1" customWidth="1"/>
    <col min="4586" max="4586" width="6.6640625" style="1" customWidth="1"/>
    <col min="4587" max="4587" width="54.77734375" style="1" customWidth="1"/>
    <col min="4588" max="4588" width="7.109375" style="1" customWidth="1"/>
    <col min="4589" max="4589" width="8.33203125" style="1" customWidth="1"/>
    <col min="4590" max="4590" width="9.44140625" style="1" customWidth="1"/>
    <col min="4591" max="4591" width="14.44140625" style="1" customWidth="1"/>
    <col min="4592" max="4593" width="9" style="1" customWidth="1"/>
    <col min="4594" max="4594" width="9.33203125" style="1" customWidth="1"/>
    <col min="4595" max="4841" width="9" style="1" customWidth="1"/>
    <col min="4842" max="4842" width="6.6640625" style="1" customWidth="1"/>
    <col min="4843" max="4843" width="54.77734375" style="1" customWidth="1"/>
    <col min="4844" max="4844" width="7.109375" style="1" customWidth="1"/>
    <col min="4845" max="4845" width="8.33203125" style="1" customWidth="1"/>
    <col min="4846" max="4846" width="9.44140625" style="1" customWidth="1"/>
    <col min="4847" max="4847" width="14.44140625" style="1" customWidth="1"/>
    <col min="4848" max="4849" width="9" style="1" customWidth="1"/>
    <col min="4850" max="4850" width="9.33203125" style="1" customWidth="1"/>
    <col min="4851" max="5097" width="9" style="1" customWidth="1"/>
    <col min="5098" max="5098" width="6.6640625" style="1" customWidth="1"/>
    <col min="5099" max="5099" width="54.77734375" style="1" customWidth="1"/>
    <col min="5100" max="5100" width="7.109375" style="1" customWidth="1"/>
    <col min="5101" max="5101" width="8.33203125" style="1" customWidth="1"/>
    <col min="5102" max="5102" width="9.44140625" style="1" customWidth="1"/>
    <col min="5103" max="5103" width="14.44140625" style="1" customWidth="1"/>
    <col min="5104" max="5105" width="9" style="1" customWidth="1"/>
    <col min="5106" max="5106" width="9.33203125" style="1" customWidth="1"/>
    <col min="5107" max="5353" width="9" style="1" customWidth="1"/>
    <col min="5354" max="5354" width="6.6640625" style="1" customWidth="1"/>
    <col min="5355" max="5355" width="54.77734375" style="1" customWidth="1"/>
    <col min="5356" max="5356" width="7.109375" style="1" customWidth="1"/>
    <col min="5357" max="5357" width="8.33203125" style="1" customWidth="1"/>
    <col min="5358" max="5358" width="9.44140625" style="1" customWidth="1"/>
    <col min="5359" max="5359" width="14.44140625" style="1" customWidth="1"/>
    <col min="5360" max="5361" width="9" style="1" customWidth="1"/>
    <col min="5362" max="5362" width="9.33203125" style="1" customWidth="1"/>
    <col min="5363" max="5609" width="9" style="1" customWidth="1"/>
    <col min="5610" max="5610" width="6.6640625" style="1" customWidth="1"/>
    <col min="5611" max="5611" width="54.77734375" style="1" customWidth="1"/>
    <col min="5612" max="5612" width="7.109375" style="1" customWidth="1"/>
    <col min="5613" max="5613" width="8.33203125" style="1" customWidth="1"/>
    <col min="5614" max="5614" width="9.44140625" style="1" customWidth="1"/>
    <col min="5615" max="5615" width="14.44140625" style="1" customWidth="1"/>
    <col min="5616" max="5617" width="9" style="1" customWidth="1"/>
    <col min="5618" max="5618" width="9.33203125" style="1" customWidth="1"/>
    <col min="5619" max="5865" width="9" style="1" customWidth="1"/>
    <col min="5866" max="5866" width="6.6640625" style="1" customWidth="1"/>
    <col min="5867" max="5867" width="54.77734375" style="1" customWidth="1"/>
    <col min="5868" max="5868" width="7.109375" style="1" customWidth="1"/>
    <col min="5869" max="5869" width="8.33203125" style="1" customWidth="1"/>
    <col min="5870" max="5870" width="9.44140625" style="1" customWidth="1"/>
    <col min="5871" max="5871" width="14.44140625" style="1" customWidth="1"/>
    <col min="5872" max="5873" width="9" style="1" customWidth="1"/>
    <col min="5874" max="5874" width="9.33203125" style="1" customWidth="1"/>
    <col min="5875" max="6121" width="9" style="1" customWidth="1"/>
    <col min="6122" max="6122" width="6.6640625" style="1" customWidth="1"/>
    <col min="6123" max="6123" width="54.77734375" style="1" customWidth="1"/>
    <col min="6124" max="6124" width="7.109375" style="1" customWidth="1"/>
    <col min="6125" max="6125" width="8.33203125" style="1" customWidth="1"/>
    <col min="6126" max="6126" width="9.44140625" style="1" customWidth="1"/>
    <col min="6127" max="6127" width="14.44140625" style="1" customWidth="1"/>
    <col min="6128" max="6129" width="9" style="1" customWidth="1"/>
    <col min="6130" max="6130" width="9.33203125" style="1" customWidth="1"/>
    <col min="6131" max="6377" width="9" style="1" customWidth="1"/>
    <col min="6378" max="6378" width="6.6640625" style="1" customWidth="1"/>
    <col min="6379" max="6379" width="54.77734375" style="1" customWidth="1"/>
    <col min="6380" max="6380" width="7.109375" style="1" customWidth="1"/>
    <col min="6381" max="6381" width="8.33203125" style="1" customWidth="1"/>
    <col min="6382" max="6382" width="9.44140625" style="1" customWidth="1"/>
    <col min="6383" max="6383" width="14.44140625" style="1" customWidth="1"/>
    <col min="6384" max="6385" width="9" style="1" customWidth="1"/>
    <col min="6386" max="6386" width="9.33203125" style="1" customWidth="1"/>
    <col min="6387" max="6633" width="9" style="1" customWidth="1"/>
    <col min="6634" max="6634" width="6.6640625" style="1" customWidth="1"/>
    <col min="6635" max="6635" width="54.77734375" style="1" customWidth="1"/>
    <col min="6636" max="6636" width="7.109375" style="1" customWidth="1"/>
    <col min="6637" max="6637" width="8.33203125" style="1" customWidth="1"/>
    <col min="6638" max="6638" width="9.44140625" style="1" customWidth="1"/>
    <col min="6639" max="6639" width="14.44140625" style="1" customWidth="1"/>
    <col min="6640" max="6641" width="9" style="1" customWidth="1"/>
    <col min="6642" max="6642" width="9.33203125" style="1" customWidth="1"/>
    <col min="6643" max="6889" width="9" style="1" customWidth="1"/>
    <col min="6890" max="6890" width="6.6640625" style="1" customWidth="1"/>
    <col min="6891" max="6891" width="54.77734375" style="1" customWidth="1"/>
    <col min="6892" max="6892" width="7.109375" style="1" customWidth="1"/>
    <col min="6893" max="6893" width="8.33203125" style="1" customWidth="1"/>
    <col min="6894" max="6894" width="9.44140625" style="1" customWidth="1"/>
    <col min="6895" max="6895" width="14.44140625" style="1" customWidth="1"/>
    <col min="6896" max="6897" width="9" style="1" customWidth="1"/>
    <col min="6898" max="6898" width="9.33203125" style="1" customWidth="1"/>
    <col min="6899" max="7145" width="9" style="1" customWidth="1"/>
    <col min="7146" max="7146" width="6.6640625" style="1" customWidth="1"/>
    <col min="7147" max="7147" width="54.77734375" style="1" customWidth="1"/>
    <col min="7148" max="7148" width="7.109375" style="1" customWidth="1"/>
    <col min="7149" max="7149" width="8.33203125" style="1" customWidth="1"/>
    <col min="7150" max="7150" width="9.44140625" style="1" customWidth="1"/>
    <col min="7151" max="7151" width="14.44140625" style="1" customWidth="1"/>
    <col min="7152" max="7153" width="9" style="1" customWidth="1"/>
    <col min="7154" max="7154" width="9.33203125" style="1" customWidth="1"/>
    <col min="7155" max="7401" width="9" style="1" customWidth="1"/>
    <col min="7402" max="7402" width="6.6640625" style="1" customWidth="1"/>
    <col min="7403" max="7403" width="54.77734375" style="1" customWidth="1"/>
    <col min="7404" max="7404" width="7.109375" style="1" customWidth="1"/>
    <col min="7405" max="7405" width="8.33203125" style="1" customWidth="1"/>
    <col min="7406" max="7406" width="9.44140625" style="1" customWidth="1"/>
    <col min="7407" max="7407" width="14.44140625" style="1" customWidth="1"/>
    <col min="7408" max="7409" width="9" style="1" customWidth="1"/>
    <col min="7410" max="7410" width="9.33203125" style="1" customWidth="1"/>
    <col min="7411" max="7657" width="9" style="1" customWidth="1"/>
    <col min="7658" max="7658" width="6.6640625" style="1" customWidth="1"/>
    <col min="7659" max="7659" width="54.77734375" style="1" customWidth="1"/>
    <col min="7660" max="7660" width="7.109375" style="1" customWidth="1"/>
    <col min="7661" max="7661" width="8.33203125" style="1" customWidth="1"/>
    <col min="7662" max="7662" width="9.44140625" style="1" customWidth="1"/>
    <col min="7663" max="7663" width="14.44140625" style="1" customWidth="1"/>
    <col min="7664" max="7665" width="9" style="1" customWidth="1"/>
    <col min="7666" max="7666" width="9.33203125" style="1" customWidth="1"/>
    <col min="7667" max="7913" width="9" style="1" customWidth="1"/>
    <col min="7914" max="7914" width="6.6640625" style="1" customWidth="1"/>
    <col min="7915" max="7915" width="54.77734375" style="1" customWidth="1"/>
    <col min="7916" max="7916" width="7.109375" style="1" customWidth="1"/>
    <col min="7917" max="7917" width="8.33203125" style="1" customWidth="1"/>
    <col min="7918" max="7918" width="9.44140625" style="1" customWidth="1"/>
    <col min="7919" max="7919" width="14.44140625" style="1" customWidth="1"/>
    <col min="7920" max="7921" width="9" style="1" customWidth="1"/>
    <col min="7922" max="7922" width="9.33203125" style="1" customWidth="1"/>
    <col min="7923" max="8169" width="9" style="1" customWidth="1"/>
    <col min="8170" max="8170" width="6.6640625" style="1" customWidth="1"/>
    <col min="8171" max="8171" width="54.77734375" style="1" customWidth="1"/>
    <col min="8172" max="8172" width="7.109375" style="1" customWidth="1"/>
    <col min="8173" max="8173" width="8.33203125" style="1" customWidth="1"/>
    <col min="8174" max="8174" width="9.44140625" style="1" customWidth="1"/>
    <col min="8175" max="8175" width="14.44140625" style="1" customWidth="1"/>
    <col min="8176" max="8177" width="9" style="1" customWidth="1"/>
    <col min="8178" max="8178" width="9.33203125" style="1" customWidth="1"/>
    <col min="8179" max="8425" width="9" style="1" customWidth="1"/>
    <col min="8426" max="8426" width="6.6640625" style="1" customWidth="1"/>
    <col min="8427" max="8427" width="54.77734375" style="1" customWidth="1"/>
    <col min="8428" max="8428" width="7.109375" style="1" customWidth="1"/>
    <col min="8429" max="8429" width="8.33203125" style="1" customWidth="1"/>
    <col min="8430" max="8430" width="9.44140625" style="1" customWidth="1"/>
    <col min="8431" max="8431" width="14.44140625" style="1" customWidth="1"/>
    <col min="8432" max="8433" width="9" style="1" customWidth="1"/>
    <col min="8434" max="8434" width="9.33203125" style="1" customWidth="1"/>
    <col min="8435" max="8681" width="9" style="1" customWidth="1"/>
    <col min="8682" max="8682" width="6.6640625" style="1" customWidth="1"/>
    <col min="8683" max="8683" width="54.77734375" style="1" customWidth="1"/>
    <col min="8684" max="8684" width="7.109375" style="1" customWidth="1"/>
    <col min="8685" max="8685" width="8.33203125" style="1" customWidth="1"/>
    <col min="8686" max="8686" width="9.44140625" style="1" customWidth="1"/>
    <col min="8687" max="8687" width="14.44140625" style="1" customWidth="1"/>
    <col min="8688" max="8689" width="9" style="1" customWidth="1"/>
    <col min="8690" max="8690" width="9.33203125" style="1" customWidth="1"/>
    <col min="8691" max="8937" width="9" style="1" customWidth="1"/>
    <col min="8938" max="8938" width="6.6640625" style="1" customWidth="1"/>
    <col min="8939" max="8939" width="54.77734375" style="1" customWidth="1"/>
    <col min="8940" max="8940" width="7.109375" style="1" customWidth="1"/>
    <col min="8941" max="8941" width="8.33203125" style="1" customWidth="1"/>
    <col min="8942" max="8942" width="9.44140625" style="1" customWidth="1"/>
    <col min="8943" max="8943" width="14.44140625" style="1" customWidth="1"/>
    <col min="8944" max="8945" width="9" style="1" customWidth="1"/>
    <col min="8946" max="8946" width="9.33203125" style="1" customWidth="1"/>
    <col min="8947" max="9193" width="9" style="1" customWidth="1"/>
    <col min="9194" max="9194" width="6.6640625" style="1" customWidth="1"/>
    <col min="9195" max="9195" width="54.77734375" style="1" customWidth="1"/>
    <col min="9196" max="9196" width="7.109375" style="1" customWidth="1"/>
    <col min="9197" max="9197" width="8.33203125" style="1" customWidth="1"/>
    <col min="9198" max="9198" width="9.44140625" style="1" customWidth="1"/>
    <col min="9199" max="9199" width="14.44140625" style="1" customWidth="1"/>
    <col min="9200" max="9201" width="9" style="1" customWidth="1"/>
    <col min="9202" max="9202" width="9.33203125" style="1" customWidth="1"/>
    <col min="9203" max="9449" width="9" style="1" customWidth="1"/>
    <col min="9450" max="9450" width="6.6640625" style="1" customWidth="1"/>
    <col min="9451" max="9451" width="54.77734375" style="1" customWidth="1"/>
    <col min="9452" max="9452" width="7.109375" style="1" customWidth="1"/>
    <col min="9453" max="9453" width="8.33203125" style="1" customWidth="1"/>
    <col min="9454" max="9454" width="9.44140625" style="1" customWidth="1"/>
    <col min="9455" max="9455" width="14.44140625" style="1" customWidth="1"/>
    <col min="9456" max="9457" width="9" style="1" customWidth="1"/>
    <col min="9458" max="9458" width="9.33203125" style="1" customWidth="1"/>
    <col min="9459" max="9705" width="9" style="1" customWidth="1"/>
    <col min="9706" max="9706" width="6.6640625" style="1" customWidth="1"/>
    <col min="9707" max="9707" width="54.77734375" style="1" customWidth="1"/>
    <col min="9708" max="9708" width="7.109375" style="1" customWidth="1"/>
    <col min="9709" max="9709" width="8.33203125" style="1" customWidth="1"/>
    <col min="9710" max="9710" width="9.44140625" style="1" customWidth="1"/>
    <col min="9711" max="9711" width="14.44140625" style="1" customWidth="1"/>
    <col min="9712" max="9713" width="9" style="1" customWidth="1"/>
    <col min="9714" max="9714" width="9.33203125" style="1" customWidth="1"/>
    <col min="9715" max="9961" width="9" style="1" customWidth="1"/>
    <col min="9962" max="9962" width="6.6640625" style="1" customWidth="1"/>
    <col min="9963" max="9963" width="54.77734375" style="1" customWidth="1"/>
    <col min="9964" max="9964" width="7.109375" style="1" customWidth="1"/>
    <col min="9965" max="9965" width="8.33203125" style="1" customWidth="1"/>
    <col min="9966" max="9966" width="9.44140625" style="1" customWidth="1"/>
    <col min="9967" max="9967" width="14.44140625" style="1" customWidth="1"/>
    <col min="9968" max="9969" width="9" style="1" customWidth="1"/>
    <col min="9970" max="9970" width="9.33203125" style="1" customWidth="1"/>
    <col min="9971" max="10217" width="9" style="1" customWidth="1"/>
    <col min="10218" max="10218" width="6.6640625" style="1" customWidth="1"/>
    <col min="10219" max="10219" width="54.77734375" style="1" customWidth="1"/>
    <col min="10220" max="10220" width="7.109375" style="1" customWidth="1"/>
    <col min="10221" max="10221" width="8.33203125" style="1" customWidth="1"/>
    <col min="10222" max="10222" width="9.44140625" style="1" customWidth="1"/>
    <col min="10223" max="10223" width="14.44140625" style="1" customWidth="1"/>
    <col min="10224" max="10225" width="9" style="1" customWidth="1"/>
    <col min="10226" max="10226" width="9.33203125" style="1" customWidth="1"/>
    <col min="10227" max="10473" width="9" style="1" customWidth="1"/>
    <col min="10474" max="10474" width="6.6640625" style="1" customWidth="1"/>
    <col min="10475" max="10475" width="54.77734375" style="1" customWidth="1"/>
    <col min="10476" max="10476" width="7.109375" style="1" customWidth="1"/>
    <col min="10477" max="10477" width="8.33203125" style="1" customWidth="1"/>
    <col min="10478" max="10478" width="9.44140625" style="1" customWidth="1"/>
    <col min="10479" max="10479" width="14.44140625" style="1" customWidth="1"/>
    <col min="10480" max="10481" width="9" style="1" customWidth="1"/>
    <col min="10482" max="10482" width="9.33203125" style="1" customWidth="1"/>
    <col min="10483" max="10729" width="9" style="1" customWidth="1"/>
    <col min="10730" max="10730" width="6.6640625" style="1" customWidth="1"/>
    <col min="10731" max="10731" width="54.77734375" style="1" customWidth="1"/>
    <col min="10732" max="10732" width="7.109375" style="1" customWidth="1"/>
    <col min="10733" max="10733" width="8.33203125" style="1" customWidth="1"/>
    <col min="10734" max="10734" width="9.44140625" style="1" customWidth="1"/>
    <col min="10735" max="10735" width="14.44140625" style="1" customWidth="1"/>
    <col min="10736" max="10737" width="9" style="1" customWidth="1"/>
    <col min="10738" max="10738" width="9.33203125" style="1" customWidth="1"/>
    <col min="10739" max="10985" width="9" style="1" customWidth="1"/>
    <col min="10986" max="10986" width="6.6640625" style="1" customWidth="1"/>
    <col min="10987" max="10987" width="54.77734375" style="1" customWidth="1"/>
    <col min="10988" max="10988" width="7.109375" style="1" customWidth="1"/>
    <col min="10989" max="10989" width="8.33203125" style="1" customWidth="1"/>
    <col min="10990" max="10990" width="9.44140625" style="1" customWidth="1"/>
    <col min="10991" max="10991" width="14.44140625" style="1" customWidth="1"/>
    <col min="10992" max="10993" width="9" style="1" customWidth="1"/>
    <col min="10994" max="10994" width="9.33203125" style="1" customWidth="1"/>
    <col min="10995" max="11241" width="9" style="1" customWidth="1"/>
    <col min="11242" max="11242" width="6.6640625" style="1" customWidth="1"/>
    <col min="11243" max="11243" width="54.77734375" style="1" customWidth="1"/>
    <col min="11244" max="11244" width="7.109375" style="1" customWidth="1"/>
    <col min="11245" max="11245" width="8.33203125" style="1" customWidth="1"/>
    <col min="11246" max="11246" width="9.44140625" style="1" customWidth="1"/>
    <col min="11247" max="11247" width="14.44140625" style="1" customWidth="1"/>
    <col min="11248" max="11249" width="9" style="1" customWidth="1"/>
    <col min="11250" max="11250" width="9.33203125" style="1" customWidth="1"/>
    <col min="11251" max="11497" width="9" style="1" customWidth="1"/>
    <col min="11498" max="11498" width="6.6640625" style="1" customWidth="1"/>
    <col min="11499" max="11499" width="54.77734375" style="1" customWidth="1"/>
    <col min="11500" max="11500" width="7.109375" style="1" customWidth="1"/>
    <col min="11501" max="11501" width="8.33203125" style="1" customWidth="1"/>
    <col min="11502" max="11502" width="9.44140625" style="1" customWidth="1"/>
    <col min="11503" max="11503" width="14.44140625" style="1" customWidth="1"/>
    <col min="11504" max="11505" width="9" style="1" customWidth="1"/>
    <col min="11506" max="11506" width="9.33203125" style="1" customWidth="1"/>
    <col min="11507" max="11753" width="9" style="1" customWidth="1"/>
    <col min="11754" max="11754" width="6.6640625" style="1" customWidth="1"/>
    <col min="11755" max="11755" width="54.77734375" style="1" customWidth="1"/>
    <col min="11756" max="11756" width="7.109375" style="1" customWidth="1"/>
    <col min="11757" max="11757" width="8.33203125" style="1" customWidth="1"/>
    <col min="11758" max="11758" width="9.44140625" style="1" customWidth="1"/>
    <col min="11759" max="11759" width="14.44140625" style="1" customWidth="1"/>
    <col min="11760" max="11761" width="9" style="1" customWidth="1"/>
    <col min="11762" max="11762" width="9.33203125" style="1" customWidth="1"/>
    <col min="11763" max="12009" width="9" style="1" customWidth="1"/>
    <col min="12010" max="12010" width="6.6640625" style="1" customWidth="1"/>
    <col min="12011" max="12011" width="54.77734375" style="1" customWidth="1"/>
    <col min="12012" max="12012" width="7.109375" style="1" customWidth="1"/>
    <col min="12013" max="12013" width="8.33203125" style="1" customWidth="1"/>
    <col min="12014" max="12014" width="9.44140625" style="1" customWidth="1"/>
    <col min="12015" max="12015" width="14.44140625" style="1" customWidth="1"/>
    <col min="12016" max="12017" width="9" style="1" customWidth="1"/>
    <col min="12018" max="12018" width="9.33203125" style="1" customWidth="1"/>
    <col min="12019" max="12265" width="9" style="1" customWidth="1"/>
    <col min="12266" max="12266" width="6.6640625" style="1" customWidth="1"/>
    <col min="12267" max="12267" width="54.77734375" style="1" customWidth="1"/>
    <col min="12268" max="12268" width="7.109375" style="1" customWidth="1"/>
    <col min="12269" max="12269" width="8.33203125" style="1" customWidth="1"/>
    <col min="12270" max="12270" width="9.44140625" style="1" customWidth="1"/>
    <col min="12271" max="12271" width="14.44140625" style="1" customWidth="1"/>
    <col min="12272" max="12273" width="9" style="1" customWidth="1"/>
    <col min="12274" max="12274" width="9.33203125" style="1" customWidth="1"/>
    <col min="12275" max="12521" width="9" style="1" customWidth="1"/>
    <col min="12522" max="12522" width="6.6640625" style="1" customWidth="1"/>
    <col min="12523" max="12523" width="54.77734375" style="1" customWidth="1"/>
    <col min="12524" max="12524" width="7.109375" style="1" customWidth="1"/>
    <col min="12525" max="12525" width="8.33203125" style="1" customWidth="1"/>
    <col min="12526" max="12526" width="9.44140625" style="1" customWidth="1"/>
    <col min="12527" max="12527" width="14.44140625" style="1" customWidth="1"/>
    <col min="12528" max="12529" width="9" style="1" customWidth="1"/>
    <col min="12530" max="12530" width="9.33203125" style="1" customWidth="1"/>
    <col min="12531" max="12777" width="9" style="1" customWidth="1"/>
    <col min="12778" max="12778" width="6.6640625" style="1" customWidth="1"/>
    <col min="12779" max="12779" width="54.77734375" style="1" customWidth="1"/>
    <col min="12780" max="12780" width="7.109375" style="1" customWidth="1"/>
    <col min="12781" max="12781" width="8.33203125" style="1" customWidth="1"/>
    <col min="12782" max="12782" width="9.44140625" style="1" customWidth="1"/>
    <col min="12783" max="12783" width="14.44140625" style="1" customWidth="1"/>
    <col min="12784" max="12785" width="9" style="1" customWidth="1"/>
    <col min="12786" max="12786" width="9.33203125" style="1" customWidth="1"/>
    <col min="12787" max="13033" width="9" style="1" customWidth="1"/>
    <col min="13034" max="13034" width="6.6640625" style="1" customWidth="1"/>
    <col min="13035" max="13035" width="54.77734375" style="1" customWidth="1"/>
    <col min="13036" max="13036" width="7.109375" style="1" customWidth="1"/>
    <col min="13037" max="13037" width="8.33203125" style="1" customWidth="1"/>
    <col min="13038" max="13038" width="9.44140625" style="1" customWidth="1"/>
    <col min="13039" max="13039" width="14.44140625" style="1" customWidth="1"/>
    <col min="13040" max="13041" width="9" style="1" customWidth="1"/>
    <col min="13042" max="13042" width="9.33203125" style="1" customWidth="1"/>
    <col min="13043" max="13289" width="9" style="1" customWidth="1"/>
    <col min="13290" max="13290" width="6.6640625" style="1" customWidth="1"/>
    <col min="13291" max="13291" width="54.77734375" style="1" customWidth="1"/>
    <col min="13292" max="13292" width="7.109375" style="1" customWidth="1"/>
    <col min="13293" max="13293" width="8.33203125" style="1" customWidth="1"/>
    <col min="13294" max="13294" width="9.44140625" style="1" customWidth="1"/>
    <col min="13295" max="13295" width="14.44140625" style="1" customWidth="1"/>
    <col min="13296" max="13297" width="9" style="1" customWidth="1"/>
    <col min="13298" max="13298" width="9.33203125" style="1" customWidth="1"/>
    <col min="13299" max="13545" width="9" style="1" customWidth="1"/>
    <col min="13546" max="13546" width="6.6640625" style="1" customWidth="1"/>
    <col min="13547" max="13547" width="54.77734375" style="1" customWidth="1"/>
    <col min="13548" max="13548" width="7.109375" style="1" customWidth="1"/>
    <col min="13549" max="13549" width="8.33203125" style="1" customWidth="1"/>
    <col min="13550" max="13550" width="9.44140625" style="1" customWidth="1"/>
    <col min="13551" max="13551" width="14.44140625" style="1" customWidth="1"/>
    <col min="13552" max="13553" width="9" style="1" customWidth="1"/>
    <col min="13554" max="13554" width="9.33203125" style="1" customWidth="1"/>
    <col min="13555" max="13801" width="9" style="1" customWidth="1"/>
    <col min="13802" max="13802" width="6.6640625" style="1" customWidth="1"/>
    <col min="13803" max="13803" width="54.77734375" style="1" customWidth="1"/>
    <col min="13804" max="13804" width="7.109375" style="1" customWidth="1"/>
    <col min="13805" max="13805" width="8.33203125" style="1" customWidth="1"/>
    <col min="13806" max="13806" width="9.44140625" style="1" customWidth="1"/>
    <col min="13807" max="13807" width="14.44140625" style="1" customWidth="1"/>
    <col min="13808" max="13809" width="9" style="1" customWidth="1"/>
    <col min="13810" max="13810" width="9.33203125" style="1" customWidth="1"/>
    <col min="13811" max="14057" width="9" style="1" customWidth="1"/>
    <col min="14058" max="14058" width="6.6640625" style="1" customWidth="1"/>
    <col min="14059" max="14059" width="54.77734375" style="1" customWidth="1"/>
    <col min="14060" max="14060" width="7.109375" style="1" customWidth="1"/>
    <col min="14061" max="14061" width="8.33203125" style="1" customWidth="1"/>
    <col min="14062" max="14062" width="9.44140625" style="1" customWidth="1"/>
    <col min="14063" max="14063" width="14.44140625" style="1" customWidth="1"/>
    <col min="14064" max="14065" width="9" style="1" customWidth="1"/>
    <col min="14066" max="14066" width="9.33203125" style="1" customWidth="1"/>
    <col min="14067" max="14313" width="9" style="1" customWidth="1"/>
    <col min="14314" max="14314" width="6.6640625" style="1" customWidth="1"/>
    <col min="14315" max="14315" width="54.77734375" style="1" customWidth="1"/>
    <col min="14316" max="14316" width="7.109375" style="1" customWidth="1"/>
    <col min="14317" max="14317" width="8.33203125" style="1" customWidth="1"/>
    <col min="14318" max="14318" width="9.44140625" style="1" customWidth="1"/>
    <col min="14319" max="14319" width="14.44140625" style="1" customWidth="1"/>
    <col min="14320" max="14321" width="9" style="1" customWidth="1"/>
    <col min="14322" max="14322" width="9.33203125" style="1" customWidth="1"/>
    <col min="14323" max="14569" width="9" style="1" customWidth="1"/>
    <col min="14570" max="14570" width="6.6640625" style="1" customWidth="1"/>
    <col min="14571" max="14571" width="54.77734375" style="1" customWidth="1"/>
    <col min="14572" max="14572" width="7.109375" style="1" customWidth="1"/>
    <col min="14573" max="14573" width="8.33203125" style="1" customWidth="1"/>
    <col min="14574" max="14574" width="9.44140625" style="1" customWidth="1"/>
    <col min="14575" max="14575" width="14.44140625" style="1" customWidth="1"/>
    <col min="14576" max="14577" width="9" style="1" customWidth="1"/>
    <col min="14578" max="14578" width="9.33203125" style="1" customWidth="1"/>
    <col min="14579" max="14825" width="9" style="1" customWidth="1"/>
    <col min="14826" max="14826" width="6.6640625" style="1" customWidth="1"/>
    <col min="14827" max="14827" width="54.77734375" style="1" customWidth="1"/>
    <col min="14828" max="14828" width="7.109375" style="1" customWidth="1"/>
    <col min="14829" max="14829" width="8.33203125" style="1" customWidth="1"/>
    <col min="14830" max="14830" width="9.44140625" style="1" customWidth="1"/>
    <col min="14831" max="14831" width="14.44140625" style="1" customWidth="1"/>
    <col min="14832" max="14833" width="9" style="1" customWidth="1"/>
    <col min="14834" max="14834" width="9.33203125" style="1" customWidth="1"/>
    <col min="14835" max="15081" width="9" style="1" customWidth="1"/>
    <col min="15082" max="15082" width="6.6640625" style="1" customWidth="1"/>
    <col min="15083" max="15083" width="54.77734375" style="1" customWidth="1"/>
    <col min="15084" max="15084" width="7.109375" style="1" customWidth="1"/>
    <col min="15085" max="15085" width="8.33203125" style="1" customWidth="1"/>
    <col min="15086" max="15086" width="9.44140625" style="1" customWidth="1"/>
    <col min="15087" max="15087" width="14.44140625" style="1" customWidth="1"/>
    <col min="15088" max="15089" width="9" style="1" customWidth="1"/>
    <col min="15090" max="15090" width="9.33203125" style="1" customWidth="1"/>
    <col min="15091" max="15337" width="9" style="1" customWidth="1"/>
    <col min="15338" max="15338" width="6.6640625" style="1" customWidth="1"/>
    <col min="15339" max="15339" width="54.77734375" style="1" customWidth="1"/>
    <col min="15340" max="15340" width="7.109375" style="1" customWidth="1"/>
    <col min="15341" max="15341" width="8.33203125" style="1" customWidth="1"/>
    <col min="15342" max="15342" width="9.44140625" style="1" customWidth="1"/>
    <col min="15343" max="15343" width="14.44140625" style="1" customWidth="1"/>
    <col min="15344" max="15345" width="9" style="1" customWidth="1"/>
    <col min="15346" max="15346" width="9.33203125" style="1" customWidth="1"/>
    <col min="15347" max="15593" width="9" style="1" customWidth="1"/>
    <col min="15594" max="15594" width="6.6640625" style="1" customWidth="1"/>
    <col min="15595" max="15595" width="54.77734375" style="1" customWidth="1"/>
    <col min="15596" max="15596" width="7.109375" style="1" customWidth="1"/>
    <col min="15597" max="15597" width="8.33203125" style="1" customWidth="1"/>
    <col min="15598" max="15598" width="9.44140625" style="1" customWidth="1"/>
    <col min="15599" max="15599" width="14.44140625" style="1" customWidth="1"/>
    <col min="15600" max="15601" width="9" style="1" customWidth="1"/>
    <col min="15602" max="15602" width="9.33203125" style="1" customWidth="1"/>
    <col min="15603" max="15849" width="9" style="1" customWidth="1"/>
    <col min="15850" max="15850" width="6.6640625" style="1" customWidth="1"/>
    <col min="15851" max="15851" width="54.77734375" style="1" customWidth="1"/>
    <col min="15852" max="15852" width="7.109375" style="1" customWidth="1"/>
    <col min="15853" max="15853" width="8.33203125" style="1" customWidth="1"/>
    <col min="15854" max="15854" width="9.44140625" style="1" customWidth="1"/>
    <col min="15855" max="15855" width="14.44140625" style="1" customWidth="1"/>
    <col min="15856" max="15857" width="9" style="1" customWidth="1"/>
    <col min="15858" max="15858" width="9.33203125" style="1" customWidth="1"/>
    <col min="15859" max="16105" width="9" style="1" customWidth="1"/>
    <col min="16106" max="16106" width="6.6640625" style="1" customWidth="1"/>
    <col min="16107" max="16107" width="54.77734375" style="1" customWidth="1"/>
    <col min="16108" max="16108" width="7.109375" style="1" customWidth="1"/>
    <col min="16109" max="16109" width="8.33203125" style="1" customWidth="1"/>
    <col min="16110" max="16110" width="9.44140625" style="1" customWidth="1"/>
    <col min="16111" max="16111" width="14.44140625" style="1" customWidth="1"/>
    <col min="16112" max="16113" width="9" style="1" customWidth="1"/>
    <col min="16114" max="16114" width="9.33203125" style="1" customWidth="1"/>
    <col min="16115" max="16357" width="9" style="1" customWidth="1"/>
    <col min="16358" max="16384" width="9" style="1"/>
  </cols>
  <sheetData>
    <row r="2" spans="1:6" ht="18" x14ac:dyDescent="0.3">
      <c r="A2" s="66"/>
      <c r="B2" s="67"/>
      <c r="C2" s="144" t="s">
        <v>117</v>
      </c>
      <c r="D2" s="144"/>
      <c r="E2" s="144"/>
      <c r="F2" s="144"/>
    </row>
    <row r="3" spans="1:6" ht="15.6" x14ac:dyDescent="0.3">
      <c r="A3" s="66"/>
      <c r="B3" s="68" t="s">
        <v>118</v>
      </c>
      <c r="C3" s="35"/>
      <c r="D3" s="43"/>
      <c r="E3" s="20"/>
      <c r="F3" s="39"/>
    </row>
    <row r="4" spans="1:6" ht="15.6" x14ac:dyDescent="0.3">
      <c r="A4" s="66"/>
      <c r="B4" s="68" t="s">
        <v>116</v>
      </c>
      <c r="C4" s="69"/>
      <c r="D4" s="44"/>
      <c r="E4" s="20"/>
      <c r="F4" s="39"/>
    </row>
    <row r="5" spans="1:6" ht="15.6" x14ac:dyDescent="0.3">
      <c r="A5" s="66"/>
      <c r="B5" s="68" t="s">
        <v>0</v>
      </c>
      <c r="C5" s="69"/>
      <c r="D5" s="44"/>
      <c r="E5" s="20"/>
      <c r="F5" s="39"/>
    </row>
    <row r="6" spans="1:6" ht="15.75" customHeight="1" x14ac:dyDescent="0.3">
      <c r="A6" s="70"/>
      <c r="B6" s="71"/>
      <c r="C6" s="72"/>
      <c r="D6" s="148" t="s">
        <v>1</v>
      </c>
      <c r="E6" s="149"/>
      <c r="F6" s="149"/>
    </row>
    <row r="7" spans="1:6" s="15" customFormat="1" ht="19.8" customHeight="1" x14ac:dyDescent="0.3">
      <c r="A7" s="73" t="s">
        <v>2</v>
      </c>
      <c r="B7" s="74" t="s">
        <v>3</v>
      </c>
      <c r="C7" s="74" t="s">
        <v>4</v>
      </c>
      <c r="D7" s="25" t="s">
        <v>5</v>
      </c>
      <c r="E7" s="27" t="s">
        <v>6</v>
      </c>
      <c r="F7" s="27" t="s">
        <v>7</v>
      </c>
    </row>
    <row r="8" spans="1:6" x14ac:dyDescent="0.3">
      <c r="A8" s="6"/>
      <c r="B8" s="75"/>
      <c r="C8" s="26"/>
      <c r="D8" s="46"/>
      <c r="E8" s="16"/>
      <c r="F8" s="63"/>
    </row>
    <row r="9" spans="1:6" x14ac:dyDescent="0.3">
      <c r="A9" s="6">
        <v>1</v>
      </c>
      <c r="B9" s="68" t="s">
        <v>8</v>
      </c>
      <c r="C9" s="26"/>
      <c r="D9" s="46"/>
      <c r="E9" s="16"/>
      <c r="F9" s="63"/>
    </row>
    <row r="10" spans="1:6" s="14" customFormat="1" ht="109.2" x14ac:dyDescent="0.3">
      <c r="A10" s="76" t="s">
        <v>10</v>
      </c>
      <c r="B10" s="77" t="s">
        <v>93</v>
      </c>
      <c r="C10" s="26" t="s">
        <v>94</v>
      </c>
      <c r="D10" s="26">
        <v>1</v>
      </c>
      <c r="E10" s="16"/>
      <c r="F10" s="63">
        <f>E10*$D10</f>
        <v>0</v>
      </c>
    </row>
    <row r="11" spans="1:6" x14ac:dyDescent="0.3">
      <c r="A11" s="6"/>
      <c r="B11" s="68"/>
      <c r="C11" s="26"/>
      <c r="D11" s="46"/>
      <c r="E11" s="16"/>
      <c r="F11" s="63"/>
    </row>
    <row r="12" spans="1:6" x14ac:dyDescent="0.3">
      <c r="A12" s="6"/>
      <c r="B12" s="68" t="s">
        <v>9</v>
      </c>
      <c r="C12" s="26"/>
      <c r="D12" s="46"/>
      <c r="E12" s="16"/>
      <c r="F12" s="63"/>
    </row>
    <row r="13" spans="1:6" x14ac:dyDescent="0.3">
      <c r="A13" s="6"/>
      <c r="B13" s="68"/>
      <c r="C13" s="26"/>
      <c r="D13" s="46"/>
      <c r="E13" s="16"/>
      <c r="F13" s="63"/>
    </row>
    <row r="14" spans="1:6" s="14" customFormat="1" ht="28.8" x14ac:dyDescent="0.3">
      <c r="A14" s="26" t="s">
        <v>10</v>
      </c>
      <c r="B14" s="78" t="s">
        <v>11</v>
      </c>
      <c r="C14" s="26" t="s">
        <v>12</v>
      </c>
      <c r="D14" s="46">
        <f>1*1*1*4</f>
        <v>4</v>
      </c>
      <c r="E14" s="16"/>
      <c r="F14" s="63">
        <f>E14*$D14</f>
        <v>0</v>
      </c>
    </row>
    <row r="15" spans="1:6" x14ac:dyDescent="0.3">
      <c r="A15" s="6"/>
      <c r="B15" s="79"/>
      <c r="C15" s="26"/>
      <c r="D15" s="46"/>
      <c r="E15" s="16"/>
      <c r="F15" s="63"/>
    </row>
    <row r="16" spans="1:6" s="14" customFormat="1" ht="28.8" x14ac:dyDescent="0.3">
      <c r="A16" s="26" t="s">
        <v>13</v>
      </c>
      <c r="B16" s="80" t="s">
        <v>14</v>
      </c>
      <c r="C16" s="26" t="s">
        <v>12</v>
      </c>
      <c r="D16" s="46">
        <f>460*0.8*0.5</f>
        <v>184</v>
      </c>
      <c r="E16" s="16"/>
      <c r="F16" s="63">
        <f>E16*$D16</f>
        <v>0</v>
      </c>
    </row>
    <row r="17" spans="1:6" x14ac:dyDescent="0.3">
      <c r="A17" s="6"/>
      <c r="B17" s="81"/>
      <c r="C17" s="26"/>
      <c r="D17" s="46"/>
      <c r="E17" s="16"/>
      <c r="F17" s="63"/>
    </row>
    <row r="18" spans="1:6" x14ac:dyDescent="0.3">
      <c r="A18" s="6"/>
      <c r="B18" s="82" t="s">
        <v>15</v>
      </c>
      <c r="C18" s="26"/>
      <c r="D18" s="46"/>
      <c r="E18" s="16"/>
      <c r="F18" s="63"/>
    </row>
    <row r="19" spans="1:6" x14ac:dyDescent="0.3">
      <c r="A19" s="6"/>
      <c r="B19" s="83"/>
      <c r="C19" s="26"/>
      <c r="D19" s="46"/>
      <c r="E19" s="16"/>
      <c r="F19" s="63"/>
    </row>
    <row r="20" spans="1:6" s="14" customFormat="1" ht="28.8" x14ac:dyDescent="0.3">
      <c r="A20" s="26" t="s">
        <v>16</v>
      </c>
      <c r="B20" s="84" t="s">
        <v>17</v>
      </c>
      <c r="C20" s="26" t="s">
        <v>126</v>
      </c>
      <c r="D20" s="46">
        <f>D16*0.3</f>
        <v>55.199999999999996</v>
      </c>
      <c r="E20" s="16"/>
      <c r="F20" s="63">
        <f>E20*$D20</f>
        <v>0</v>
      </c>
    </row>
    <row r="21" spans="1:6" x14ac:dyDescent="0.3">
      <c r="A21" s="6"/>
      <c r="B21" s="85"/>
      <c r="C21" s="26"/>
      <c r="D21" s="46"/>
      <c r="E21" s="16"/>
      <c r="F21" s="63"/>
    </row>
    <row r="22" spans="1:6" x14ac:dyDescent="0.3">
      <c r="A22" s="6"/>
      <c r="B22" s="86" t="s">
        <v>18</v>
      </c>
      <c r="C22" s="26"/>
      <c r="D22" s="46"/>
      <c r="E22" s="16"/>
      <c r="F22" s="63"/>
    </row>
    <row r="23" spans="1:6" x14ac:dyDescent="0.3">
      <c r="A23" s="6"/>
      <c r="B23" s="85"/>
      <c r="C23" s="26"/>
      <c r="D23" s="46"/>
      <c r="E23" s="16"/>
      <c r="F23" s="63"/>
    </row>
    <row r="24" spans="1:6" ht="16.2" x14ac:dyDescent="0.3">
      <c r="A24" s="6" t="s">
        <v>19</v>
      </c>
      <c r="B24" s="85" t="s">
        <v>20</v>
      </c>
      <c r="C24" s="26" t="s">
        <v>126</v>
      </c>
      <c r="D24" s="47">
        <f>(0.8*0.8*0.05*4)+(460*0.5*0.05)</f>
        <v>11.628</v>
      </c>
      <c r="E24" s="16"/>
      <c r="F24" s="63">
        <f>E24*$D24</f>
        <v>0</v>
      </c>
    </row>
    <row r="25" spans="1:6" x14ac:dyDescent="0.3">
      <c r="A25" s="6"/>
      <c r="B25" s="85"/>
      <c r="C25" s="26"/>
      <c r="D25" s="46"/>
      <c r="E25" s="16"/>
      <c r="F25" s="63"/>
    </row>
    <row r="26" spans="1:6" x14ac:dyDescent="0.3">
      <c r="A26" s="6"/>
      <c r="B26" s="85"/>
      <c r="C26" s="26"/>
      <c r="D26" s="46"/>
      <c r="E26" s="16"/>
      <c r="F26" s="63"/>
    </row>
    <row r="27" spans="1:6" x14ac:dyDescent="0.3">
      <c r="A27" s="6"/>
      <c r="B27" s="85"/>
      <c r="C27" s="26"/>
      <c r="D27" s="46"/>
      <c r="E27" s="16"/>
      <c r="F27" s="63"/>
    </row>
    <row r="28" spans="1:6" x14ac:dyDescent="0.3">
      <c r="A28" s="6"/>
      <c r="B28" s="87" t="s">
        <v>21</v>
      </c>
      <c r="C28" s="26"/>
      <c r="D28" s="47"/>
      <c r="E28" s="16"/>
      <c r="F28" s="88">
        <f>SUM(F10:F27)</f>
        <v>0</v>
      </c>
    </row>
    <row r="29" spans="1:6" x14ac:dyDescent="0.3">
      <c r="A29" s="6"/>
      <c r="B29" s="87" t="s">
        <v>22</v>
      </c>
      <c r="C29" s="26"/>
      <c r="D29" s="48"/>
      <c r="E29" s="28"/>
      <c r="F29" s="89">
        <f>F28</f>
        <v>0</v>
      </c>
    </row>
    <row r="30" spans="1:6" x14ac:dyDescent="0.3">
      <c r="A30" s="6"/>
      <c r="B30" s="85"/>
      <c r="C30" s="26"/>
      <c r="D30" s="48"/>
      <c r="E30" s="28"/>
      <c r="F30" s="89"/>
    </row>
    <row r="31" spans="1:6" x14ac:dyDescent="0.3">
      <c r="A31" s="6"/>
      <c r="B31" s="85"/>
      <c r="C31" s="26"/>
      <c r="D31" s="48"/>
      <c r="E31" s="28"/>
      <c r="F31" s="89"/>
    </row>
    <row r="32" spans="1:6" ht="43.2" x14ac:dyDescent="0.3">
      <c r="A32" s="6"/>
      <c r="B32" s="86" t="s">
        <v>23</v>
      </c>
      <c r="C32" s="26"/>
      <c r="D32" s="48"/>
      <c r="E32" s="28"/>
      <c r="F32" s="89"/>
    </row>
    <row r="33" spans="1:6" x14ac:dyDescent="0.3">
      <c r="A33" s="6"/>
      <c r="B33" s="85"/>
      <c r="C33" s="26"/>
      <c r="D33" s="48"/>
      <c r="E33" s="28"/>
      <c r="F33" s="89"/>
    </row>
    <row r="34" spans="1:6" x14ac:dyDescent="0.3">
      <c r="A34" s="6" t="s">
        <v>16</v>
      </c>
      <c r="B34" s="85" t="s">
        <v>109</v>
      </c>
      <c r="C34" s="26" t="s">
        <v>12</v>
      </c>
      <c r="D34" s="49">
        <f>(0.8*0.8*0.25*8)</f>
        <v>1.2800000000000002</v>
      </c>
      <c r="E34" s="16"/>
      <c r="F34" s="63">
        <f>E34*$D34</f>
        <v>0</v>
      </c>
    </row>
    <row r="35" spans="1:6" x14ac:dyDescent="0.3">
      <c r="A35" s="6"/>
      <c r="B35" s="85"/>
      <c r="C35" s="26"/>
      <c r="D35" s="49"/>
      <c r="E35" s="16"/>
      <c r="F35" s="63"/>
    </row>
    <row r="36" spans="1:6" ht="28.8" x14ac:dyDescent="0.3">
      <c r="A36" s="6" t="s">
        <v>24</v>
      </c>
      <c r="B36" s="85" t="s">
        <v>110</v>
      </c>
      <c r="C36" s="26" t="s">
        <v>12</v>
      </c>
      <c r="D36" s="49">
        <f>0.4*0.4*4*8</f>
        <v>5.120000000000001</v>
      </c>
      <c r="E36" s="16"/>
      <c r="F36" s="63">
        <f>E36*$D36</f>
        <v>0</v>
      </c>
    </row>
    <row r="37" spans="1:6" x14ac:dyDescent="0.3">
      <c r="A37" s="6"/>
      <c r="B37" s="85"/>
      <c r="C37" s="26"/>
      <c r="D37" s="48"/>
      <c r="E37" s="16"/>
      <c r="F37" s="89"/>
    </row>
    <row r="38" spans="1:6" s="14" customFormat="1" ht="57.6" x14ac:dyDescent="0.3">
      <c r="A38" s="26" t="s">
        <v>19</v>
      </c>
      <c r="B38" s="80" t="s">
        <v>25</v>
      </c>
      <c r="C38" s="26" t="s">
        <v>12</v>
      </c>
      <c r="D38" s="50">
        <f>460*0.4*0.2</f>
        <v>36.800000000000004</v>
      </c>
      <c r="E38" s="16"/>
      <c r="F38" s="63">
        <f>E38*$D38</f>
        <v>0</v>
      </c>
    </row>
    <row r="39" spans="1:6" x14ac:dyDescent="0.3">
      <c r="A39" s="6"/>
      <c r="B39" s="85"/>
      <c r="C39" s="26"/>
      <c r="D39" s="48"/>
      <c r="E39" s="16"/>
      <c r="F39" s="89"/>
    </row>
    <row r="40" spans="1:6" s="14" customFormat="1" ht="43.2" x14ac:dyDescent="0.3">
      <c r="A40" s="26" t="s">
        <v>26</v>
      </c>
      <c r="B40" s="80" t="s">
        <v>27</v>
      </c>
      <c r="C40" s="26" t="s">
        <v>12</v>
      </c>
      <c r="D40" s="50">
        <f>(0.2*0.3*2.7*76)</f>
        <v>12.312000000000001</v>
      </c>
      <c r="E40" s="16"/>
      <c r="F40" s="63">
        <f>E40*$D40</f>
        <v>0</v>
      </c>
    </row>
    <row r="41" spans="1:6" x14ac:dyDescent="0.3">
      <c r="A41" s="6"/>
      <c r="B41" s="85"/>
      <c r="C41" s="26"/>
      <c r="D41" s="48"/>
      <c r="E41" s="16"/>
      <c r="F41" s="89"/>
    </row>
    <row r="42" spans="1:6" ht="57" customHeight="1" x14ac:dyDescent="0.3">
      <c r="A42" s="6"/>
      <c r="B42" s="86" t="s">
        <v>28</v>
      </c>
      <c r="C42" s="26"/>
      <c r="D42" s="48"/>
      <c r="E42" s="28"/>
      <c r="F42" s="89"/>
    </row>
    <row r="43" spans="1:6" x14ac:dyDescent="0.3">
      <c r="A43" s="6"/>
      <c r="B43" s="85"/>
      <c r="C43" s="26"/>
      <c r="D43" s="48"/>
      <c r="E43" s="28"/>
      <c r="F43" s="89"/>
    </row>
    <row r="44" spans="1:6" x14ac:dyDescent="0.3">
      <c r="A44" s="6" t="s">
        <v>26</v>
      </c>
      <c r="B44" s="7" t="s">
        <v>111</v>
      </c>
      <c r="C44" s="26" t="s">
        <v>29</v>
      </c>
      <c r="D44" s="49">
        <f>460*1.2*0.4</f>
        <v>220.8</v>
      </c>
      <c r="E44" s="16"/>
      <c r="F44" s="63">
        <f>E44*$D44</f>
        <v>0</v>
      </c>
    </row>
    <row r="45" spans="1:6" x14ac:dyDescent="0.3">
      <c r="A45" s="6"/>
      <c r="B45" s="7"/>
      <c r="C45" s="26"/>
      <c r="D45" s="49"/>
      <c r="E45" s="16"/>
      <c r="F45" s="63"/>
    </row>
    <row r="46" spans="1:6" ht="43.2" x14ac:dyDescent="0.3">
      <c r="A46" s="6"/>
      <c r="B46" s="75" t="s">
        <v>112</v>
      </c>
      <c r="C46" s="26"/>
      <c r="D46" s="49"/>
      <c r="E46" s="16"/>
      <c r="F46" s="63"/>
    </row>
    <row r="47" spans="1:6" x14ac:dyDescent="0.3">
      <c r="A47" s="6"/>
      <c r="B47" s="85"/>
      <c r="C47" s="26"/>
      <c r="D47" s="49"/>
      <c r="E47" s="16"/>
      <c r="F47" s="63"/>
    </row>
    <row r="48" spans="1:6" s="140" customFormat="1" x14ac:dyDescent="0.3">
      <c r="A48" s="6" t="s">
        <v>30</v>
      </c>
      <c r="B48" s="85" t="s">
        <v>113</v>
      </c>
      <c r="C48" s="93" t="s">
        <v>31</v>
      </c>
      <c r="D48" s="49">
        <f>(460-30)*2.5</f>
        <v>1075</v>
      </c>
      <c r="E48" s="63"/>
      <c r="F48" s="63">
        <f>E48*$D48</f>
        <v>0</v>
      </c>
    </row>
    <row r="49" spans="1:6" x14ac:dyDescent="0.3">
      <c r="A49" s="6"/>
      <c r="B49" s="85"/>
      <c r="C49" s="26"/>
      <c r="D49" s="48"/>
      <c r="E49" s="28"/>
      <c r="F49" s="89"/>
    </row>
    <row r="50" spans="1:6" x14ac:dyDescent="0.3">
      <c r="A50" s="6"/>
      <c r="B50" s="7"/>
      <c r="C50" s="26"/>
      <c r="D50" s="48"/>
      <c r="E50" s="28"/>
      <c r="F50" s="89"/>
    </row>
    <row r="51" spans="1:6" x14ac:dyDescent="0.3">
      <c r="A51" s="6" t="s">
        <v>32</v>
      </c>
      <c r="B51" s="90" t="s">
        <v>33</v>
      </c>
      <c r="C51" s="26"/>
      <c r="D51" s="48"/>
      <c r="E51" s="28"/>
      <c r="F51" s="89"/>
    </row>
    <row r="52" spans="1:6" x14ac:dyDescent="0.3">
      <c r="A52" s="6"/>
      <c r="B52" s="79"/>
      <c r="C52" s="26"/>
      <c r="D52" s="48"/>
      <c r="E52" s="28"/>
      <c r="F52" s="89"/>
    </row>
    <row r="53" spans="1:6" ht="28.8" x14ac:dyDescent="0.3">
      <c r="A53" s="6"/>
      <c r="B53" s="2" t="s">
        <v>34</v>
      </c>
      <c r="C53" s="26" t="s">
        <v>29</v>
      </c>
      <c r="D53" s="50">
        <f>460*0.2*0.1</f>
        <v>9.2000000000000011</v>
      </c>
      <c r="E53" s="16"/>
      <c r="F53" s="63">
        <f>E53*$D53</f>
        <v>0</v>
      </c>
    </row>
    <row r="54" spans="1:6" x14ac:dyDescent="0.3">
      <c r="A54" s="6"/>
      <c r="B54" s="7"/>
      <c r="C54" s="26"/>
      <c r="D54" s="48"/>
      <c r="E54" s="28"/>
      <c r="F54" s="89"/>
    </row>
    <row r="55" spans="1:6" x14ac:dyDescent="0.3">
      <c r="A55" s="6" t="s">
        <v>35</v>
      </c>
      <c r="B55" s="91" t="s">
        <v>36</v>
      </c>
      <c r="C55" s="26"/>
      <c r="D55" s="48"/>
      <c r="E55" s="28"/>
      <c r="F55" s="89"/>
    </row>
    <row r="56" spans="1:6" x14ac:dyDescent="0.3">
      <c r="A56" s="6"/>
      <c r="B56" s="91" t="s">
        <v>37</v>
      </c>
      <c r="C56" s="26"/>
      <c r="D56" s="48"/>
      <c r="E56" s="28"/>
      <c r="F56" s="89"/>
    </row>
    <row r="57" spans="1:6" ht="43.2" x14ac:dyDescent="0.3">
      <c r="A57" s="6"/>
      <c r="B57" s="92" t="s">
        <v>73</v>
      </c>
      <c r="C57" s="26"/>
      <c r="D57" s="48"/>
      <c r="E57" s="28"/>
      <c r="F57" s="89"/>
    </row>
    <row r="58" spans="1:6" x14ac:dyDescent="0.3">
      <c r="A58" s="6"/>
      <c r="B58" s="79" t="s">
        <v>39</v>
      </c>
      <c r="C58" s="93" t="s">
        <v>31</v>
      </c>
      <c r="D58" s="50">
        <f>D48*2</f>
        <v>2150</v>
      </c>
      <c r="E58" s="16"/>
      <c r="F58" s="63">
        <f>E58*$D58</f>
        <v>0</v>
      </c>
    </row>
    <row r="59" spans="1:6" x14ac:dyDescent="0.3">
      <c r="A59" s="6" t="s">
        <v>40</v>
      </c>
      <c r="B59" s="91" t="s">
        <v>41</v>
      </c>
      <c r="C59" s="93"/>
      <c r="D59" s="38"/>
      <c r="E59" s="20"/>
      <c r="F59" s="39"/>
    </row>
    <row r="60" spans="1:6" ht="43.2" x14ac:dyDescent="0.3">
      <c r="A60" s="6"/>
      <c r="B60" s="23" t="s">
        <v>42</v>
      </c>
      <c r="C60" s="93"/>
      <c r="D60" s="50"/>
      <c r="E60" s="16"/>
      <c r="F60" s="63"/>
    </row>
    <row r="61" spans="1:6" x14ac:dyDescent="0.3">
      <c r="A61" s="6"/>
      <c r="B61" s="79" t="s">
        <v>39</v>
      </c>
      <c r="C61" s="93" t="s">
        <v>31</v>
      </c>
      <c r="D61" s="50">
        <f>D58</f>
        <v>2150</v>
      </c>
      <c r="E61" s="16"/>
      <c r="F61" s="63">
        <f>E61*$D61</f>
        <v>0</v>
      </c>
    </row>
    <row r="62" spans="1:6" x14ac:dyDescent="0.3">
      <c r="A62" s="6"/>
      <c r="B62" s="7"/>
      <c r="C62" s="26"/>
      <c r="D62" s="38"/>
      <c r="E62" s="20"/>
      <c r="F62" s="39"/>
    </row>
    <row r="63" spans="1:6" x14ac:dyDescent="0.3">
      <c r="A63" s="6"/>
      <c r="B63" s="87" t="s">
        <v>21</v>
      </c>
      <c r="C63" s="26"/>
      <c r="D63" s="47"/>
      <c r="E63" s="16"/>
      <c r="F63" s="63">
        <f>SUM(F29:F62)</f>
        <v>0</v>
      </c>
    </row>
    <row r="64" spans="1:6" x14ac:dyDescent="0.3">
      <c r="A64" s="6"/>
      <c r="B64" s="87" t="s">
        <v>22</v>
      </c>
      <c r="C64" s="26"/>
      <c r="D64" s="48"/>
      <c r="E64" s="28"/>
      <c r="F64" s="89">
        <f>F63</f>
        <v>0</v>
      </c>
    </row>
    <row r="65" spans="1:6" x14ac:dyDescent="0.3">
      <c r="A65" s="6"/>
      <c r="B65" s="92" t="s">
        <v>43</v>
      </c>
      <c r="C65" s="26"/>
      <c r="D65" s="38"/>
      <c r="E65" s="20"/>
      <c r="F65" s="89"/>
    </row>
    <row r="66" spans="1:6" x14ac:dyDescent="0.3">
      <c r="A66" s="6"/>
      <c r="B66" s="68"/>
      <c r="C66" s="26"/>
      <c r="D66" s="38"/>
      <c r="E66" s="20"/>
      <c r="F66" s="89"/>
    </row>
    <row r="67" spans="1:6" ht="98.4" customHeight="1" x14ac:dyDescent="0.3">
      <c r="A67" s="26" t="s">
        <v>16</v>
      </c>
      <c r="B67" s="23" t="s">
        <v>119</v>
      </c>
      <c r="C67" s="9" t="s">
        <v>44</v>
      </c>
      <c r="D67" s="51">
        <v>2</v>
      </c>
      <c r="E67" s="16"/>
      <c r="F67" s="63">
        <f>E67*$D67</f>
        <v>0</v>
      </c>
    </row>
    <row r="68" spans="1:6" x14ac:dyDescent="0.3">
      <c r="A68" s="6"/>
      <c r="B68" s="7"/>
      <c r="C68" s="9"/>
      <c r="D68" s="37"/>
      <c r="E68" s="16"/>
      <c r="F68" s="88"/>
    </row>
    <row r="69" spans="1:6" ht="28.05" customHeight="1" x14ac:dyDescent="0.3">
      <c r="A69" s="6" t="s">
        <v>24</v>
      </c>
      <c r="B69" s="23" t="s">
        <v>45</v>
      </c>
      <c r="C69" s="9" t="s">
        <v>44</v>
      </c>
      <c r="D69" s="46">
        <v>1</v>
      </c>
      <c r="E69" s="16"/>
      <c r="F69" s="63">
        <f>E69*$D69</f>
        <v>0</v>
      </c>
    </row>
    <row r="70" spans="1:6" x14ac:dyDescent="0.3">
      <c r="A70" s="6"/>
      <c r="B70" s="7"/>
      <c r="C70" s="9"/>
      <c r="D70" s="37"/>
      <c r="E70" s="16"/>
      <c r="F70" s="63"/>
    </row>
    <row r="71" spans="1:6" x14ac:dyDescent="0.3">
      <c r="A71" s="6"/>
      <c r="B71" s="7"/>
      <c r="C71" s="9"/>
      <c r="D71" s="37"/>
      <c r="E71" s="16"/>
      <c r="F71" s="63"/>
    </row>
    <row r="72" spans="1:6" s="3" customFormat="1" x14ac:dyDescent="0.3">
      <c r="A72" s="94"/>
      <c r="B72" s="150" t="s">
        <v>46</v>
      </c>
      <c r="C72" s="150"/>
      <c r="D72" s="48"/>
      <c r="E72" s="28"/>
      <c r="F72" s="95">
        <f>SUM(F64:F71)</f>
        <v>0</v>
      </c>
    </row>
    <row r="73" spans="1:6" x14ac:dyDescent="0.3">
      <c r="A73" s="66"/>
      <c r="B73" s="66"/>
      <c r="C73" s="36"/>
      <c r="D73" s="38"/>
      <c r="E73" s="20"/>
      <c r="F73" s="89"/>
    </row>
    <row r="74" spans="1:6" ht="15.6" x14ac:dyDescent="0.3">
      <c r="A74" s="96" t="s">
        <v>2</v>
      </c>
      <c r="B74" s="96" t="s">
        <v>3</v>
      </c>
      <c r="C74" s="97" t="s">
        <v>4</v>
      </c>
      <c r="D74" s="52" t="s">
        <v>5</v>
      </c>
      <c r="E74" s="29"/>
      <c r="F74" s="29" t="s">
        <v>7</v>
      </c>
    </row>
    <row r="75" spans="1:6" ht="15.6" x14ac:dyDescent="0.3">
      <c r="A75" s="98"/>
      <c r="B75" s="99"/>
      <c r="C75" s="97"/>
      <c r="D75" s="53"/>
      <c r="E75" s="17"/>
      <c r="F75" s="17"/>
    </row>
    <row r="76" spans="1:6" ht="31.2" x14ac:dyDescent="0.3">
      <c r="A76" s="100">
        <v>2</v>
      </c>
      <c r="B76" s="101" t="s">
        <v>120</v>
      </c>
      <c r="C76" s="8"/>
      <c r="D76" s="53"/>
      <c r="E76" s="17"/>
      <c r="F76" s="17"/>
    </row>
    <row r="77" spans="1:6" ht="15.6" x14ac:dyDescent="0.3">
      <c r="A77" s="100"/>
      <c r="B77" s="101" t="s">
        <v>47</v>
      </c>
      <c r="C77" s="8"/>
      <c r="D77" s="53"/>
      <c r="E77" s="17"/>
      <c r="F77" s="17"/>
    </row>
    <row r="78" spans="1:6" ht="15.6" x14ac:dyDescent="0.3">
      <c r="A78" s="100"/>
      <c r="B78" s="10"/>
      <c r="C78" s="8"/>
      <c r="D78" s="53"/>
      <c r="E78" s="17"/>
      <c r="F78" s="17"/>
    </row>
    <row r="79" spans="1:6" ht="46.8" x14ac:dyDescent="0.3">
      <c r="A79" s="100" t="s">
        <v>10</v>
      </c>
      <c r="B79" s="10" t="s">
        <v>48</v>
      </c>
      <c r="C79" s="8" t="s">
        <v>127</v>
      </c>
      <c r="D79" s="53">
        <f>25*7.7*0.3</f>
        <v>57.75</v>
      </c>
      <c r="E79" s="17"/>
      <c r="F79" s="63">
        <f>E79*$D79</f>
        <v>0</v>
      </c>
    </row>
    <row r="80" spans="1:6" ht="15.6" x14ac:dyDescent="0.3">
      <c r="A80" s="100"/>
      <c r="B80" s="10"/>
      <c r="C80" s="8"/>
      <c r="D80" s="53"/>
      <c r="E80" s="17"/>
      <c r="F80" s="17"/>
    </row>
    <row r="81" spans="1:6" ht="46.8" x14ac:dyDescent="0.3">
      <c r="A81" s="100" t="s">
        <v>13</v>
      </c>
      <c r="B81" s="10" t="s">
        <v>49</v>
      </c>
      <c r="C81" s="8" t="s">
        <v>127</v>
      </c>
      <c r="D81" s="53">
        <f>1*1*1*6</f>
        <v>6</v>
      </c>
      <c r="E81" s="17"/>
      <c r="F81" s="63">
        <f>E81*$D81</f>
        <v>0</v>
      </c>
    </row>
    <row r="82" spans="1:6" ht="15.6" x14ac:dyDescent="0.3">
      <c r="A82" s="100"/>
      <c r="B82" s="10"/>
      <c r="C82" s="8"/>
      <c r="D82" s="53"/>
      <c r="E82" s="17"/>
      <c r="F82" s="17"/>
    </row>
    <row r="83" spans="1:6" ht="46.8" x14ac:dyDescent="0.3">
      <c r="A83" s="102" t="s">
        <v>50</v>
      </c>
      <c r="B83" s="103" t="s">
        <v>114</v>
      </c>
      <c r="C83" s="104" t="s">
        <v>127</v>
      </c>
      <c r="D83" s="53">
        <f>25*0.5*0.8</f>
        <v>10</v>
      </c>
      <c r="E83" s="18"/>
      <c r="F83" s="63">
        <f>E83*$D83</f>
        <v>0</v>
      </c>
    </row>
    <row r="84" spans="1:6" x14ac:dyDescent="0.3">
      <c r="A84" s="66"/>
      <c r="B84" s="66"/>
      <c r="C84" s="36"/>
      <c r="D84" s="38"/>
      <c r="E84" s="20"/>
      <c r="F84" s="39"/>
    </row>
    <row r="85" spans="1:6" ht="15.6" x14ac:dyDescent="0.3">
      <c r="A85" s="98"/>
      <c r="B85" s="105" t="s">
        <v>51</v>
      </c>
      <c r="C85" s="97"/>
      <c r="D85" s="54"/>
      <c r="E85" s="29"/>
      <c r="F85" s="29"/>
    </row>
    <row r="86" spans="1:6" ht="15.6" x14ac:dyDescent="0.3">
      <c r="A86" s="100"/>
      <c r="B86" s="106"/>
      <c r="C86" s="8"/>
      <c r="D86" s="53"/>
      <c r="E86" s="17"/>
      <c r="F86" s="17"/>
    </row>
    <row r="87" spans="1:6" ht="15.6" x14ac:dyDescent="0.3">
      <c r="A87" s="100"/>
      <c r="B87" s="101" t="s">
        <v>52</v>
      </c>
      <c r="C87" s="8"/>
      <c r="D87" s="53"/>
      <c r="E87" s="17"/>
      <c r="F87" s="17"/>
    </row>
    <row r="88" spans="1:6" ht="57.6" x14ac:dyDescent="0.3">
      <c r="A88" s="100" t="s">
        <v>16</v>
      </c>
      <c r="B88" s="68" t="s">
        <v>53</v>
      </c>
      <c r="C88" s="8"/>
      <c r="D88" s="53"/>
      <c r="E88" s="17"/>
      <c r="F88" s="17"/>
    </row>
    <row r="89" spans="1:6" ht="15.6" x14ac:dyDescent="0.3">
      <c r="A89" s="100"/>
      <c r="B89" s="68"/>
      <c r="C89" s="8"/>
      <c r="D89" s="53"/>
      <c r="E89" s="17"/>
      <c r="F89" s="17"/>
    </row>
    <row r="90" spans="1:6" ht="15.6" x14ac:dyDescent="0.3">
      <c r="A90" s="100"/>
      <c r="B90" s="7" t="s">
        <v>54</v>
      </c>
      <c r="C90" s="8" t="s">
        <v>29</v>
      </c>
      <c r="D90" s="53">
        <f>0.4*1.2*25</f>
        <v>12</v>
      </c>
      <c r="E90" s="17"/>
      <c r="F90" s="63">
        <f>E90*$D90</f>
        <v>0</v>
      </c>
    </row>
    <row r="91" spans="1:6" ht="15.6" x14ac:dyDescent="0.3">
      <c r="A91" s="100"/>
      <c r="B91" s="7" t="s">
        <v>55</v>
      </c>
      <c r="C91" s="8" t="s">
        <v>29</v>
      </c>
      <c r="D91" s="53">
        <f>0.9*0.4*0.5*25*8</f>
        <v>36.000000000000007</v>
      </c>
      <c r="E91" s="17"/>
      <c r="F91" s="63">
        <f>E91*$D91</f>
        <v>0</v>
      </c>
    </row>
    <row r="92" spans="1:6" ht="15.6" x14ac:dyDescent="0.3">
      <c r="A92" s="100"/>
      <c r="B92" s="101"/>
      <c r="C92" s="8"/>
      <c r="D92" s="53"/>
      <c r="E92" s="17"/>
      <c r="F92" s="17"/>
    </row>
    <row r="93" spans="1:6" ht="15.6" x14ac:dyDescent="0.3">
      <c r="A93" s="100"/>
      <c r="B93" s="101" t="s">
        <v>115</v>
      </c>
      <c r="C93" s="8"/>
      <c r="D93" s="53"/>
      <c r="E93" s="17"/>
      <c r="F93" s="17"/>
    </row>
    <row r="94" spans="1:6" ht="15.6" x14ac:dyDescent="0.3">
      <c r="A94" s="100"/>
      <c r="B94" s="4"/>
      <c r="C94" s="8"/>
      <c r="D94" s="53"/>
      <c r="E94" s="17"/>
      <c r="F94" s="17"/>
    </row>
    <row r="95" spans="1:6" ht="57.6" x14ac:dyDescent="0.3">
      <c r="A95" s="100"/>
      <c r="B95" s="7" t="s">
        <v>56</v>
      </c>
      <c r="C95" s="8"/>
      <c r="D95" s="53"/>
      <c r="E95" s="17"/>
      <c r="F95" s="17"/>
    </row>
    <row r="96" spans="1:6" ht="15.6" x14ac:dyDescent="0.3">
      <c r="A96" s="100"/>
      <c r="B96" s="5"/>
      <c r="C96" s="8"/>
      <c r="D96" s="53"/>
      <c r="E96" s="17"/>
      <c r="F96" s="17"/>
    </row>
    <row r="97" spans="1:6" ht="43.2" x14ac:dyDescent="0.3">
      <c r="A97" s="100"/>
      <c r="B97" s="7" t="s">
        <v>57</v>
      </c>
      <c r="C97" s="8" t="s">
        <v>58</v>
      </c>
      <c r="D97" s="55">
        <f>25*1.5</f>
        <v>37.5</v>
      </c>
      <c r="E97" s="19"/>
      <c r="F97" s="63">
        <f>E97*$D97</f>
        <v>0</v>
      </c>
    </row>
    <row r="98" spans="1:6" ht="15.6" x14ac:dyDescent="0.3">
      <c r="A98" s="100"/>
      <c r="B98" s="7" t="s">
        <v>59</v>
      </c>
      <c r="C98" s="9" t="s">
        <v>58</v>
      </c>
      <c r="D98" s="55">
        <f>28.85*0.9</f>
        <v>25.965000000000003</v>
      </c>
      <c r="E98" s="19"/>
      <c r="F98" s="63">
        <f>E98*$D98</f>
        <v>0</v>
      </c>
    </row>
    <row r="99" spans="1:6" ht="15.6" x14ac:dyDescent="0.3">
      <c r="A99" s="100"/>
      <c r="B99" s="10"/>
      <c r="C99" s="8"/>
      <c r="D99" s="53"/>
      <c r="E99" s="17"/>
      <c r="F99" s="17"/>
    </row>
    <row r="100" spans="1:6" ht="15.6" x14ac:dyDescent="0.3">
      <c r="A100" s="100"/>
      <c r="B100" s="101" t="s">
        <v>60</v>
      </c>
      <c r="C100" s="8"/>
      <c r="D100" s="53"/>
      <c r="E100" s="17"/>
      <c r="F100" s="17"/>
    </row>
    <row r="101" spans="1:6" ht="15.6" x14ac:dyDescent="0.3">
      <c r="A101" s="100"/>
      <c r="B101" s="101"/>
      <c r="C101" s="8"/>
      <c r="D101" s="53"/>
      <c r="E101" s="17"/>
      <c r="F101" s="17"/>
    </row>
    <row r="102" spans="1:6" ht="62.4" x14ac:dyDescent="0.3">
      <c r="A102" s="100" t="s">
        <v>24</v>
      </c>
      <c r="B102" s="10" t="s">
        <v>61</v>
      </c>
      <c r="C102" s="8" t="s">
        <v>29</v>
      </c>
      <c r="D102" s="53">
        <f>2.8*7.7*0.5*25</f>
        <v>269.5</v>
      </c>
      <c r="E102" s="17"/>
      <c r="F102" s="63">
        <f>E102*$D102</f>
        <v>0</v>
      </c>
    </row>
    <row r="103" spans="1:6" ht="15.6" x14ac:dyDescent="0.3">
      <c r="A103" s="100"/>
      <c r="B103" s="10"/>
      <c r="C103" s="8"/>
      <c r="D103" s="53"/>
      <c r="E103" s="17"/>
      <c r="F103" s="17"/>
    </row>
    <row r="104" spans="1:6" ht="15.6" x14ac:dyDescent="0.3">
      <c r="A104" s="100"/>
      <c r="B104" s="10"/>
      <c r="C104" s="8"/>
      <c r="D104" s="53"/>
      <c r="E104" s="17"/>
      <c r="F104" s="17"/>
    </row>
    <row r="105" spans="1:6" ht="15.6" x14ac:dyDescent="0.3">
      <c r="A105" s="100"/>
      <c r="B105" s="99" t="s">
        <v>62</v>
      </c>
      <c r="C105" s="8"/>
      <c r="D105" s="56"/>
      <c r="E105" s="17"/>
      <c r="F105" s="17">
        <f>SUM(F79:F104)</f>
        <v>0</v>
      </c>
    </row>
    <row r="106" spans="1:6" ht="15.6" x14ac:dyDescent="0.3">
      <c r="A106" s="100"/>
      <c r="B106" s="99" t="s">
        <v>63</v>
      </c>
      <c r="C106" s="8"/>
      <c r="D106" s="53"/>
      <c r="E106" s="17"/>
      <c r="F106" s="17">
        <f>F105</f>
        <v>0</v>
      </c>
    </row>
    <row r="107" spans="1:6" ht="15.6" x14ac:dyDescent="0.3">
      <c r="A107" s="100"/>
      <c r="B107" s="10"/>
      <c r="C107" s="8"/>
      <c r="D107" s="53"/>
      <c r="E107" s="17"/>
      <c r="F107" s="17"/>
    </row>
    <row r="108" spans="1:6" ht="62.4" x14ac:dyDescent="0.3">
      <c r="A108" s="100"/>
      <c r="B108" s="22" t="s">
        <v>64</v>
      </c>
      <c r="C108" s="8"/>
      <c r="D108" s="53"/>
      <c r="E108" s="17"/>
      <c r="F108" s="17"/>
    </row>
    <row r="109" spans="1:6" ht="15.6" x14ac:dyDescent="0.3">
      <c r="A109" s="100"/>
      <c r="B109" s="107"/>
      <c r="C109" s="8"/>
      <c r="D109" s="38"/>
      <c r="E109" s="20"/>
      <c r="F109" s="20"/>
    </row>
    <row r="110" spans="1:6" ht="15.6" x14ac:dyDescent="0.3">
      <c r="A110" s="100" t="s">
        <v>10</v>
      </c>
      <c r="B110" s="10" t="s">
        <v>65</v>
      </c>
      <c r="C110" s="8" t="s">
        <v>29</v>
      </c>
      <c r="D110" s="53">
        <f>(1.3*25*0.07*8)+(0.6*0.2*1.8*14)</f>
        <v>21.224000000000004</v>
      </c>
      <c r="E110" s="17"/>
      <c r="F110" s="63">
        <f>E110*$D110</f>
        <v>0</v>
      </c>
    </row>
    <row r="111" spans="1:6" ht="15.6" x14ac:dyDescent="0.3">
      <c r="A111" s="100"/>
      <c r="B111" s="107"/>
      <c r="C111" s="8"/>
      <c r="D111" s="38"/>
      <c r="E111" s="17"/>
      <c r="F111" s="20"/>
    </row>
    <row r="112" spans="1:6" ht="15.6" x14ac:dyDescent="0.3">
      <c r="A112" s="100" t="s">
        <v>13</v>
      </c>
      <c r="B112" s="10" t="s">
        <v>66</v>
      </c>
      <c r="C112" s="8" t="s">
        <v>29</v>
      </c>
      <c r="D112" s="53">
        <f>(0.2*0.2*5.2*6)+(0.3*0.3*6*2)</f>
        <v>2.3280000000000003</v>
      </c>
      <c r="E112" s="17"/>
      <c r="F112" s="63">
        <f>E112*$D112</f>
        <v>0</v>
      </c>
    </row>
    <row r="113" spans="1:6" ht="15.6" x14ac:dyDescent="0.3">
      <c r="A113" s="100"/>
      <c r="B113" s="10"/>
      <c r="C113" s="8"/>
      <c r="D113" s="53"/>
      <c r="E113" s="17"/>
      <c r="F113" s="17"/>
    </row>
    <row r="114" spans="1:6" ht="15.6" x14ac:dyDescent="0.3">
      <c r="A114" s="100" t="s">
        <v>50</v>
      </c>
      <c r="B114" s="10" t="s">
        <v>67</v>
      </c>
      <c r="C114" s="8" t="s">
        <v>29</v>
      </c>
      <c r="D114" s="53">
        <f>52*0.2*0.45</f>
        <v>4.6800000000000006</v>
      </c>
      <c r="E114" s="17"/>
      <c r="F114" s="63">
        <f>E114*$D114</f>
        <v>0</v>
      </c>
    </row>
    <row r="115" spans="1:6" ht="15.6" x14ac:dyDescent="0.3">
      <c r="A115" s="100"/>
      <c r="B115" s="10"/>
      <c r="C115" s="8"/>
      <c r="D115" s="53"/>
      <c r="E115" s="17"/>
      <c r="F115" s="17"/>
    </row>
    <row r="116" spans="1:6" ht="15.6" x14ac:dyDescent="0.3">
      <c r="A116" s="100" t="s">
        <v>16</v>
      </c>
      <c r="B116" s="10" t="s">
        <v>68</v>
      </c>
      <c r="C116" s="8" t="s">
        <v>29</v>
      </c>
      <c r="D116" s="53">
        <f>1*1*0.25*6</f>
        <v>1.5</v>
      </c>
      <c r="E116" s="17"/>
      <c r="F116" s="63">
        <f>E116*$D116</f>
        <v>0</v>
      </c>
    </row>
    <row r="117" spans="1:6" ht="15.6" x14ac:dyDescent="0.3">
      <c r="A117" s="100"/>
      <c r="B117" s="10"/>
      <c r="C117" s="8"/>
      <c r="D117" s="53"/>
      <c r="E117" s="17"/>
      <c r="F117" s="17"/>
    </row>
    <row r="118" spans="1:6" ht="15.6" x14ac:dyDescent="0.3">
      <c r="A118" s="100" t="s">
        <v>24</v>
      </c>
      <c r="B118" s="10" t="s">
        <v>69</v>
      </c>
      <c r="C118" s="8" t="s">
        <v>29</v>
      </c>
      <c r="D118" s="53">
        <f>25*0.4*0.2</f>
        <v>2</v>
      </c>
      <c r="E118" s="17"/>
      <c r="F118" s="63">
        <f>E118*$D118</f>
        <v>0</v>
      </c>
    </row>
    <row r="119" spans="1:6" ht="15.6" x14ac:dyDescent="0.3">
      <c r="A119" s="100"/>
      <c r="B119" s="10"/>
      <c r="C119" s="8"/>
      <c r="D119" s="53"/>
      <c r="E119" s="17"/>
      <c r="F119" s="17"/>
    </row>
    <row r="120" spans="1:6" ht="15.6" x14ac:dyDescent="0.3">
      <c r="A120" s="100"/>
      <c r="B120" s="10"/>
      <c r="C120" s="8"/>
      <c r="D120" s="53"/>
      <c r="E120" s="17"/>
      <c r="F120" s="17"/>
    </row>
    <row r="121" spans="1:6" ht="31.2" x14ac:dyDescent="0.3">
      <c r="A121" s="100"/>
      <c r="B121" s="22" t="s">
        <v>70</v>
      </c>
      <c r="C121" s="8"/>
      <c r="D121" s="53"/>
      <c r="E121" s="17"/>
      <c r="F121" s="17"/>
    </row>
    <row r="122" spans="1:6" ht="15.6" x14ac:dyDescent="0.3">
      <c r="A122" s="100"/>
      <c r="B122" s="10"/>
      <c r="C122" s="8"/>
      <c r="D122" s="53"/>
      <c r="E122" s="17"/>
      <c r="F122" s="17"/>
    </row>
    <row r="123" spans="1:6" ht="15.6" x14ac:dyDescent="0.3">
      <c r="A123" s="100" t="s">
        <v>24</v>
      </c>
      <c r="B123" s="108" t="s">
        <v>71</v>
      </c>
      <c r="C123" s="8" t="s">
        <v>58</v>
      </c>
      <c r="D123" s="53">
        <f>1.3*25*8</f>
        <v>260</v>
      </c>
      <c r="E123" s="17"/>
      <c r="F123" s="63">
        <f>E123*$D123</f>
        <v>0</v>
      </c>
    </row>
    <row r="124" spans="1:6" ht="15.6" x14ac:dyDescent="0.3">
      <c r="A124" s="100"/>
      <c r="B124" s="10"/>
      <c r="C124" s="8"/>
      <c r="D124" s="53"/>
      <c r="E124" s="17"/>
      <c r="F124" s="17"/>
    </row>
    <row r="125" spans="1:6" ht="15.6" x14ac:dyDescent="0.3">
      <c r="A125" s="100"/>
      <c r="B125" s="22" t="s">
        <v>72</v>
      </c>
      <c r="C125" s="8"/>
      <c r="D125" s="53"/>
      <c r="E125" s="17"/>
      <c r="F125" s="17"/>
    </row>
    <row r="126" spans="1:6" ht="46.8" x14ac:dyDescent="0.3">
      <c r="A126" s="100"/>
      <c r="B126" s="108" t="s">
        <v>73</v>
      </c>
      <c r="C126" s="8"/>
      <c r="D126" s="53"/>
      <c r="E126" s="17"/>
      <c r="F126" s="17"/>
    </row>
    <row r="127" spans="1:6" ht="15.6" x14ac:dyDescent="0.3">
      <c r="A127" s="100"/>
      <c r="B127" s="2" t="s">
        <v>74</v>
      </c>
      <c r="C127" s="8" t="s">
        <v>58</v>
      </c>
      <c r="D127" s="53">
        <f>(D97+D98)*2</f>
        <v>126.93</v>
      </c>
      <c r="E127" s="17"/>
      <c r="F127" s="63">
        <f>E127*$D127</f>
        <v>0</v>
      </c>
    </row>
    <row r="128" spans="1:6" ht="15.6" x14ac:dyDescent="0.3">
      <c r="A128" s="100"/>
      <c r="B128" s="22"/>
      <c r="C128" s="8"/>
      <c r="D128" s="53"/>
      <c r="E128" s="17"/>
      <c r="F128" s="17"/>
    </row>
    <row r="129" spans="1:6" ht="15.6" x14ac:dyDescent="0.3">
      <c r="A129" s="100"/>
      <c r="B129" s="22" t="s">
        <v>75</v>
      </c>
      <c r="C129" s="22"/>
      <c r="D129" s="57"/>
      <c r="E129" s="30"/>
      <c r="F129" s="30"/>
    </row>
    <row r="130" spans="1:6" ht="15.6" x14ac:dyDescent="0.3">
      <c r="A130" s="100"/>
      <c r="B130" s="2" t="s">
        <v>74</v>
      </c>
      <c r="C130" s="8" t="s">
        <v>58</v>
      </c>
      <c r="D130" s="53">
        <f>D127</f>
        <v>126.93</v>
      </c>
      <c r="E130" s="17"/>
      <c r="F130" s="63">
        <f>E130*$D130</f>
        <v>0</v>
      </c>
    </row>
    <row r="131" spans="1:6" ht="15.6" x14ac:dyDescent="0.3">
      <c r="A131" s="100"/>
      <c r="B131" s="22"/>
      <c r="C131" s="8"/>
      <c r="D131" s="53"/>
      <c r="E131" s="17"/>
      <c r="F131" s="17"/>
    </row>
    <row r="132" spans="1:6" ht="15.6" x14ac:dyDescent="0.3">
      <c r="A132" s="100"/>
      <c r="B132" s="107"/>
      <c r="C132" s="8"/>
      <c r="D132" s="53"/>
      <c r="E132" s="17"/>
      <c r="F132" s="17"/>
    </row>
    <row r="133" spans="1:6" ht="15.6" x14ac:dyDescent="0.3">
      <c r="A133" s="100"/>
      <c r="B133" s="101"/>
      <c r="C133" s="8"/>
      <c r="D133" s="54"/>
      <c r="E133" s="29"/>
      <c r="F133" s="29">
        <f>SUM(F106:F132)</f>
        <v>0</v>
      </c>
    </row>
    <row r="134" spans="1:6" ht="15.6" x14ac:dyDescent="0.3">
      <c r="A134" s="13"/>
      <c r="B134" s="11" t="s">
        <v>76</v>
      </c>
      <c r="C134" s="109"/>
      <c r="D134" s="53"/>
      <c r="E134" s="17"/>
      <c r="F134" s="29">
        <f>F133</f>
        <v>0</v>
      </c>
    </row>
    <row r="135" spans="1:6" ht="15.6" x14ac:dyDescent="0.3">
      <c r="A135" s="13"/>
      <c r="B135" s="11"/>
      <c r="C135" s="109"/>
      <c r="D135" s="53"/>
      <c r="E135" s="17"/>
      <c r="F135" s="17"/>
    </row>
    <row r="136" spans="1:6" ht="115.2" x14ac:dyDescent="0.3">
      <c r="A136" s="6"/>
      <c r="B136" s="68" t="s">
        <v>77</v>
      </c>
      <c r="C136" s="109"/>
      <c r="D136" s="53"/>
      <c r="E136" s="17"/>
      <c r="F136" s="17"/>
    </row>
    <row r="137" spans="1:6" ht="15.6" x14ac:dyDescent="0.3">
      <c r="A137" s="6"/>
      <c r="B137" s="7"/>
      <c r="C137" s="109"/>
      <c r="D137" s="53"/>
      <c r="E137" s="17"/>
      <c r="F137" s="17"/>
    </row>
    <row r="138" spans="1:6" ht="201.6" customHeight="1" x14ac:dyDescent="0.3">
      <c r="A138" s="6" t="s">
        <v>19</v>
      </c>
      <c r="B138" s="7" t="s">
        <v>78</v>
      </c>
      <c r="C138" s="109" t="s">
        <v>128</v>
      </c>
      <c r="D138" s="53">
        <f>25*5*1.05</f>
        <v>131.25</v>
      </c>
      <c r="E138" s="17"/>
      <c r="F138" s="63">
        <f>E138*$D138</f>
        <v>0</v>
      </c>
    </row>
    <row r="139" spans="1:6" ht="15.6" x14ac:dyDescent="0.3">
      <c r="A139" s="6"/>
      <c r="B139" s="7"/>
      <c r="C139" s="109"/>
      <c r="D139" s="53"/>
      <c r="E139" s="17"/>
      <c r="F139" s="17"/>
    </row>
    <row r="140" spans="1:6" ht="15.6" x14ac:dyDescent="0.3">
      <c r="A140" s="6" t="s">
        <v>24</v>
      </c>
      <c r="B140" s="7" t="s">
        <v>79</v>
      </c>
      <c r="C140" s="109" t="s">
        <v>80</v>
      </c>
      <c r="D140" s="53">
        <v>52</v>
      </c>
      <c r="E140" s="17"/>
      <c r="F140" s="63">
        <f>E140*$D140</f>
        <v>0</v>
      </c>
    </row>
    <row r="141" spans="1:6" ht="15.6" x14ac:dyDescent="0.3">
      <c r="A141" s="6"/>
      <c r="B141" s="7"/>
      <c r="C141" s="109"/>
      <c r="D141" s="53"/>
      <c r="E141" s="17"/>
      <c r="F141" s="17"/>
    </row>
    <row r="142" spans="1:6" ht="28.8" x14ac:dyDescent="0.3">
      <c r="A142" s="6" t="s">
        <v>30</v>
      </c>
      <c r="B142" s="7" t="s">
        <v>81</v>
      </c>
      <c r="C142" s="109" t="s">
        <v>128</v>
      </c>
      <c r="D142" s="53">
        <f>(25.6*4.5)+6.75</f>
        <v>121.95</v>
      </c>
      <c r="E142" s="17"/>
      <c r="F142" s="63">
        <f>E142*$D142</f>
        <v>0</v>
      </c>
    </row>
    <row r="143" spans="1:6" ht="15.6" x14ac:dyDescent="0.3">
      <c r="A143" s="6"/>
      <c r="B143" s="7"/>
      <c r="C143" s="109"/>
      <c r="D143" s="53"/>
      <c r="E143" s="17"/>
      <c r="F143" s="17"/>
    </row>
    <row r="144" spans="1:6" ht="15.6" x14ac:dyDescent="0.3">
      <c r="A144" s="6" t="s">
        <v>32</v>
      </c>
      <c r="B144" s="11" t="s">
        <v>82</v>
      </c>
      <c r="C144" s="109"/>
      <c r="D144" s="53"/>
      <c r="E144" s="17"/>
      <c r="F144" s="17"/>
    </row>
    <row r="145" spans="1:6" s="14" customFormat="1" ht="72" x14ac:dyDescent="0.3">
      <c r="A145" s="26"/>
      <c r="B145" s="84" t="s">
        <v>83</v>
      </c>
      <c r="C145" s="109" t="s">
        <v>84</v>
      </c>
      <c r="D145" s="53">
        <v>8</v>
      </c>
      <c r="E145" s="17"/>
      <c r="F145" s="63">
        <f>E145*$D145</f>
        <v>0</v>
      </c>
    </row>
    <row r="146" spans="1:6" ht="15.6" x14ac:dyDescent="0.3">
      <c r="A146" s="6"/>
      <c r="B146" s="110"/>
      <c r="C146" s="109"/>
      <c r="D146" s="53"/>
      <c r="E146" s="17"/>
      <c r="F146" s="17"/>
    </row>
    <row r="147" spans="1:6" ht="15.6" x14ac:dyDescent="0.3">
      <c r="A147" s="100"/>
      <c r="B147" s="111"/>
      <c r="C147" s="8"/>
      <c r="D147" s="53"/>
      <c r="E147" s="17"/>
      <c r="F147" s="17"/>
    </row>
    <row r="148" spans="1:6" ht="15.6" x14ac:dyDescent="0.3">
      <c r="A148" s="100"/>
      <c r="B148" s="8"/>
      <c r="C148" s="8"/>
      <c r="D148" s="58"/>
      <c r="E148" s="17"/>
      <c r="F148" s="29">
        <f>SUM(F134:F147)</f>
        <v>0</v>
      </c>
    </row>
    <row r="149" spans="1:6" x14ac:dyDescent="0.3">
      <c r="A149" s="66"/>
      <c r="B149" s="66"/>
      <c r="C149" s="36"/>
      <c r="D149" s="38"/>
      <c r="E149" s="20"/>
      <c r="F149" s="39"/>
    </row>
    <row r="150" spans="1:6" x14ac:dyDescent="0.3">
      <c r="A150" s="112" t="s">
        <v>2</v>
      </c>
      <c r="B150" s="113" t="s">
        <v>3</v>
      </c>
      <c r="C150" s="114" t="s">
        <v>4</v>
      </c>
      <c r="D150" s="45" t="s">
        <v>5</v>
      </c>
      <c r="E150" s="31"/>
      <c r="F150" s="115" t="s">
        <v>7</v>
      </c>
    </row>
    <row r="151" spans="1:6" x14ac:dyDescent="0.3">
      <c r="A151" s="6"/>
      <c r="B151" s="75"/>
      <c r="C151" s="13"/>
      <c r="D151" s="59"/>
      <c r="E151" s="21"/>
      <c r="F151" s="21"/>
    </row>
    <row r="152" spans="1:6" x14ac:dyDescent="0.3">
      <c r="A152" s="6">
        <v>3</v>
      </c>
      <c r="B152" s="68" t="s">
        <v>123</v>
      </c>
      <c r="C152" s="13"/>
      <c r="D152" s="59"/>
      <c r="E152" s="21"/>
      <c r="F152" s="21"/>
    </row>
    <row r="153" spans="1:6" x14ac:dyDescent="0.3">
      <c r="A153" s="6"/>
      <c r="B153" s="68"/>
      <c r="C153" s="13"/>
      <c r="D153" s="59"/>
      <c r="E153" s="21"/>
      <c r="F153" s="21"/>
    </row>
    <row r="154" spans="1:6" x14ac:dyDescent="0.3">
      <c r="A154" s="6"/>
      <c r="B154" s="68" t="s">
        <v>9</v>
      </c>
      <c r="C154" s="13"/>
      <c r="D154" s="59"/>
      <c r="E154" s="21"/>
      <c r="F154" s="21"/>
    </row>
    <row r="155" spans="1:6" x14ac:dyDescent="0.3">
      <c r="A155" s="6"/>
      <c r="B155" s="68"/>
      <c r="C155" s="13"/>
      <c r="D155" s="59"/>
      <c r="E155" s="21"/>
      <c r="F155" s="21"/>
    </row>
    <row r="156" spans="1:6" s="14" customFormat="1" ht="28.8" x14ac:dyDescent="0.3">
      <c r="A156" s="26" t="s">
        <v>10</v>
      </c>
      <c r="B156" s="84" t="s">
        <v>86</v>
      </c>
      <c r="C156" s="26" t="s">
        <v>12</v>
      </c>
      <c r="D156" s="59">
        <f>2.85*1.4*25</f>
        <v>99.75</v>
      </c>
      <c r="E156" s="21"/>
      <c r="F156" s="63">
        <f>E156*$D156</f>
        <v>0</v>
      </c>
    </row>
    <row r="157" spans="1:6" x14ac:dyDescent="0.3">
      <c r="A157" s="6"/>
      <c r="B157" s="85"/>
      <c r="C157" s="13"/>
      <c r="D157" s="59"/>
      <c r="E157" s="21"/>
      <c r="F157" s="21"/>
    </row>
    <row r="158" spans="1:6" x14ac:dyDescent="0.3">
      <c r="A158" s="6"/>
      <c r="B158" s="11" t="s">
        <v>15</v>
      </c>
      <c r="C158" s="6"/>
      <c r="D158" s="59"/>
      <c r="E158" s="21"/>
      <c r="F158" s="21"/>
    </row>
    <row r="159" spans="1:6" x14ac:dyDescent="0.3">
      <c r="A159" s="6"/>
      <c r="B159" s="7"/>
      <c r="C159" s="6"/>
      <c r="D159" s="59"/>
      <c r="E159" s="21"/>
      <c r="F159" s="21"/>
    </row>
    <row r="160" spans="1:6" ht="40.799999999999997" customHeight="1" x14ac:dyDescent="0.3">
      <c r="A160" s="26" t="s">
        <v>50</v>
      </c>
      <c r="B160" s="84" t="s">
        <v>17</v>
      </c>
      <c r="C160" s="26" t="s">
        <v>126</v>
      </c>
      <c r="D160" s="37">
        <f>94*0.5</f>
        <v>47</v>
      </c>
      <c r="E160" s="16"/>
      <c r="F160" s="63">
        <f>E160*$D160</f>
        <v>0</v>
      </c>
    </row>
    <row r="161" spans="1:6" x14ac:dyDescent="0.3">
      <c r="A161" s="6"/>
      <c r="B161" s="111"/>
      <c r="C161" s="6"/>
      <c r="D161" s="59"/>
      <c r="E161" s="21"/>
      <c r="F161" s="21"/>
    </row>
    <row r="162" spans="1:6" x14ac:dyDescent="0.3">
      <c r="A162" s="6"/>
      <c r="B162" s="87" t="s">
        <v>21</v>
      </c>
      <c r="C162" s="13"/>
      <c r="D162" s="37"/>
      <c r="E162" s="16"/>
      <c r="F162" s="115">
        <f>SUM(F156:F161)</f>
        <v>0</v>
      </c>
    </row>
    <row r="163" spans="1:6" x14ac:dyDescent="0.3">
      <c r="A163" s="6"/>
      <c r="B163" s="87" t="s">
        <v>22</v>
      </c>
      <c r="C163" s="13"/>
      <c r="D163" s="59"/>
      <c r="E163" s="21"/>
      <c r="F163" s="115">
        <f>F162</f>
        <v>0</v>
      </c>
    </row>
    <row r="164" spans="1:6" ht="45" customHeight="1" x14ac:dyDescent="0.3">
      <c r="A164" s="6"/>
      <c r="B164" s="86" t="s">
        <v>87</v>
      </c>
      <c r="C164" s="13"/>
      <c r="D164" s="59"/>
      <c r="E164" s="21"/>
      <c r="F164" s="21"/>
    </row>
    <row r="165" spans="1:6" x14ac:dyDescent="0.3">
      <c r="A165" s="6"/>
      <c r="B165" s="85"/>
      <c r="C165" s="13"/>
      <c r="D165" s="59"/>
      <c r="E165" s="21"/>
      <c r="F165" s="21"/>
    </row>
    <row r="166" spans="1:6" x14ac:dyDescent="0.3">
      <c r="A166" s="116" t="s">
        <v>50</v>
      </c>
      <c r="B166" s="117" t="s">
        <v>88</v>
      </c>
      <c r="C166" s="116" t="s">
        <v>12</v>
      </c>
      <c r="D166" s="64">
        <f>((2.85*25*0.4)+(0.3*0.3*25))+((2.9*25*0.05)+(0.3*0.05*25))</f>
        <v>34.75</v>
      </c>
      <c r="E166" s="32"/>
      <c r="F166" s="118">
        <f>E166*$D166</f>
        <v>0</v>
      </c>
    </row>
    <row r="167" spans="1:6" x14ac:dyDescent="0.3">
      <c r="A167" s="119"/>
      <c r="B167" s="120"/>
      <c r="C167" s="116"/>
      <c r="D167" s="59"/>
      <c r="E167" s="33"/>
      <c r="F167" s="33"/>
    </row>
    <row r="168" spans="1:6" s="42" customFormat="1" x14ac:dyDescent="0.3">
      <c r="A168" s="6" t="s">
        <v>16</v>
      </c>
      <c r="B168" s="85" t="s">
        <v>89</v>
      </c>
      <c r="C168" s="13" t="s">
        <v>12</v>
      </c>
      <c r="D168" s="64">
        <f>((0.3*5*25)+(0.5*7.5*3*2*0.3))</f>
        <v>44.25</v>
      </c>
      <c r="E168" s="63"/>
      <c r="F168" s="63">
        <f>E168*$D168</f>
        <v>0</v>
      </c>
    </row>
    <row r="169" spans="1:6" x14ac:dyDescent="0.3">
      <c r="A169" s="6"/>
      <c r="B169" s="85"/>
      <c r="C169" s="13"/>
      <c r="D169" s="59"/>
      <c r="E169" s="21"/>
      <c r="F169" s="21"/>
    </row>
    <row r="170" spans="1:6" x14ac:dyDescent="0.3">
      <c r="A170" s="6"/>
      <c r="B170" s="85"/>
      <c r="C170" s="13"/>
      <c r="D170" s="59"/>
      <c r="E170" s="21"/>
      <c r="F170" s="21"/>
    </row>
    <row r="171" spans="1:6" x14ac:dyDescent="0.3">
      <c r="A171" s="6"/>
      <c r="B171" s="86" t="s">
        <v>90</v>
      </c>
      <c r="C171" s="13"/>
      <c r="D171" s="59"/>
      <c r="E171" s="21"/>
      <c r="F171" s="21"/>
    </row>
    <row r="172" spans="1:6" x14ac:dyDescent="0.3">
      <c r="A172" s="6"/>
      <c r="B172" s="121"/>
      <c r="C172" s="13"/>
      <c r="D172" s="59"/>
      <c r="E172" s="21"/>
      <c r="F172" s="21"/>
    </row>
    <row r="173" spans="1:6" ht="28.8" x14ac:dyDescent="0.3">
      <c r="A173" s="6"/>
      <c r="B173" s="11" t="s">
        <v>38</v>
      </c>
      <c r="C173" s="13"/>
      <c r="D173" s="59"/>
      <c r="E173" s="21"/>
      <c r="F173" s="21"/>
    </row>
    <row r="174" spans="1:6" x14ac:dyDescent="0.3">
      <c r="A174" s="6"/>
      <c r="B174" s="111"/>
      <c r="C174" s="13"/>
      <c r="D174" s="59"/>
      <c r="E174" s="21"/>
      <c r="F174" s="21"/>
    </row>
    <row r="175" spans="1:6" x14ac:dyDescent="0.3">
      <c r="A175" s="6" t="s">
        <v>10</v>
      </c>
      <c r="B175" s="12" t="s">
        <v>91</v>
      </c>
      <c r="C175" s="13" t="s">
        <v>31</v>
      </c>
      <c r="D175" s="37">
        <v>242</v>
      </c>
      <c r="E175" s="16"/>
      <c r="F175" s="63">
        <f>E175*$D175</f>
        <v>0</v>
      </c>
    </row>
    <row r="176" spans="1:6" x14ac:dyDescent="0.3">
      <c r="A176" s="6"/>
      <c r="B176" s="12"/>
      <c r="C176" s="13"/>
      <c r="D176" s="37"/>
      <c r="E176" s="16"/>
      <c r="F176" s="63"/>
    </row>
    <row r="177" spans="1:6" ht="15.6" x14ac:dyDescent="0.3">
      <c r="A177" s="100"/>
      <c r="B177" s="22" t="s">
        <v>75</v>
      </c>
      <c r="C177" s="22"/>
      <c r="D177" s="57"/>
      <c r="E177" s="30"/>
      <c r="F177" s="30"/>
    </row>
    <row r="178" spans="1:6" s="24" customFormat="1" ht="15.6" x14ac:dyDescent="0.3">
      <c r="A178" s="100" t="s">
        <v>13</v>
      </c>
      <c r="B178" s="2" t="s">
        <v>124</v>
      </c>
      <c r="C178" s="8" t="s">
        <v>58</v>
      </c>
      <c r="D178" s="65">
        <f>D175</f>
        <v>242</v>
      </c>
      <c r="E178" s="17"/>
      <c r="F178" s="63">
        <f>E178*$D178</f>
        <v>0</v>
      </c>
    </row>
    <row r="179" spans="1:6" x14ac:dyDescent="0.3">
      <c r="A179" s="6"/>
      <c r="B179" s="68"/>
      <c r="C179" s="13"/>
      <c r="D179" s="59"/>
      <c r="E179" s="21"/>
      <c r="F179" s="21"/>
    </row>
    <row r="180" spans="1:6" x14ac:dyDescent="0.3">
      <c r="A180" s="6"/>
      <c r="B180" s="7"/>
      <c r="C180" s="13"/>
      <c r="D180" s="59"/>
      <c r="E180" s="21"/>
      <c r="F180" s="21"/>
    </row>
    <row r="181" spans="1:6" x14ac:dyDescent="0.3">
      <c r="A181" s="94"/>
      <c r="B181" s="145" t="s">
        <v>92</v>
      </c>
      <c r="C181" s="145"/>
      <c r="D181" s="37"/>
      <c r="E181" s="16"/>
      <c r="F181" s="115">
        <f>SUM(F163:F180)</f>
        <v>0</v>
      </c>
    </row>
    <row r="182" spans="1:6" x14ac:dyDescent="0.3">
      <c r="A182" s="66"/>
      <c r="B182" s="66"/>
      <c r="C182" s="36"/>
      <c r="D182" s="38"/>
      <c r="E182" s="20"/>
      <c r="F182" s="39"/>
    </row>
    <row r="183" spans="1:6" ht="15.6" x14ac:dyDescent="0.3">
      <c r="A183" s="122" t="s">
        <v>2</v>
      </c>
      <c r="B183" s="96" t="s">
        <v>3</v>
      </c>
      <c r="C183" s="94" t="s">
        <v>4</v>
      </c>
      <c r="D183" s="45" t="s">
        <v>5</v>
      </c>
      <c r="E183" s="31"/>
      <c r="F183" s="31" t="s">
        <v>7</v>
      </c>
    </row>
    <row r="184" spans="1:6" ht="15.6" x14ac:dyDescent="0.3">
      <c r="A184" s="123"/>
      <c r="B184" s="99"/>
      <c r="C184" s="124"/>
      <c r="D184" s="38"/>
      <c r="E184" s="20"/>
      <c r="F184" s="20"/>
    </row>
    <row r="185" spans="1:6" ht="15.6" x14ac:dyDescent="0.3">
      <c r="A185" s="125">
        <v>4</v>
      </c>
      <c r="B185" s="101" t="s">
        <v>122</v>
      </c>
      <c r="C185" s="6"/>
      <c r="D185" s="38"/>
      <c r="E185" s="20"/>
      <c r="F185" s="20"/>
    </row>
    <row r="186" spans="1:6" ht="15.6" x14ac:dyDescent="0.3">
      <c r="A186" s="125"/>
      <c r="B186" s="10"/>
      <c r="C186" s="6"/>
      <c r="D186" s="38"/>
      <c r="E186" s="20"/>
      <c r="F186" s="20"/>
    </row>
    <row r="187" spans="1:6" ht="15.6" x14ac:dyDescent="0.3">
      <c r="A187" s="125"/>
      <c r="B187" s="10"/>
      <c r="C187" s="6"/>
      <c r="D187" s="26"/>
      <c r="E187" s="16"/>
      <c r="F187" s="16"/>
    </row>
    <row r="188" spans="1:6" s="14" customFormat="1" ht="46.8" x14ac:dyDescent="0.3">
      <c r="A188" s="76" t="s">
        <v>10</v>
      </c>
      <c r="B188" s="127" t="s">
        <v>125</v>
      </c>
      <c r="C188" s="26" t="s">
        <v>29</v>
      </c>
      <c r="D188" s="26">
        <f>70*105*0.15</f>
        <v>1102.5</v>
      </c>
      <c r="E188" s="63"/>
      <c r="F188" s="63">
        <f>E188*$D188</f>
        <v>0</v>
      </c>
    </row>
    <row r="189" spans="1:6" ht="15.6" x14ac:dyDescent="0.3">
      <c r="A189" s="125"/>
      <c r="B189" s="126" t="s">
        <v>95</v>
      </c>
      <c r="C189" s="6"/>
      <c r="D189" s="60"/>
      <c r="E189" s="16"/>
      <c r="F189" s="16"/>
    </row>
    <row r="190" spans="1:6" ht="15.6" x14ac:dyDescent="0.3">
      <c r="A190" s="125"/>
      <c r="B190" s="10"/>
      <c r="C190" s="6"/>
      <c r="D190" s="60"/>
      <c r="E190" s="16"/>
      <c r="F190" s="16"/>
    </row>
    <row r="191" spans="1:6" s="14" customFormat="1" ht="78" x14ac:dyDescent="0.3">
      <c r="A191" s="76" t="s">
        <v>13</v>
      </c>
      <c r="B191" s="127" t="s">
        <v>96</v>
      </c>
      <c r="C191" s="26" t="s">
        <v>44</v>
      </c>
      <c r="D191" s="60">
        <v>2</v>
      </c>
      <c r="E191" s="16"/>
      <c r="F191" s="63">
        <f>E191*$D191</f>
        <v>0</v>
      </c>
    </row>
    <row r="192" spans="1:6" ht="15.6" x14ac:dyDescent="0.3">
      <c r="A192" s="125"/>
      <c r="B192" s="10"/>
      <c r="C192" s="6"/>
      <c r="D192" s="60"/>
      <c r="E192" s="16"/>
      <c r="F192" s="16"/>
    </row>
    <row r="193" spans="1:6" ht="15.6" x14ac:dyDescent="0.3">
      <c r="A193" s="125"/>
      <c r="B193" s="22" t="s">
        <v>97</v>
      </c>
      <c r="C193" s="6"/>
      <c r="D193" s="60"/>
      <c r="E193" s="16"/>
      <c r="F193" s="16"/>
    </row>
    <row r="194" spans="1:6" ht="15.6" x14ac:dyDescent="0.3">
      <c r="A194" s="125"/>
      <c r="B194" s="22"/>
      <c r="C194" s="6"/>
      <c r="D194" s="60"/>
      <c r="E194" s="16"/>
      <c r="F194" s="16"/>
    </row>
    <row r="195" spans="1:6" s="14" customFormat="1" ht="31.2" x14ac:dyDescent="0.3">
      <c r="A195" s="76" t="s">
        <v>50</v>
      </c>
      <c r="B195" s="127" t="s">
        <v>98</v>
      </c>
      <c r="C195" s="26" t="s">
        <v>80</v>
      </c>
      <c r="D195" s="60">
        <v>500</v>
      </c>
      <c r="E195" s="16"/>
      <c r="F195" s="63">
        <f>E195*$D195</f>
        <v>0</v>
      </c>
    </row>
    <row r="196" spans="1:6" s="14" customFormat="1" ht="15.6" x14ac:dyDescent="0.3">
      <c r="A196" s="76"/>
      <c r="B196" s="77"/>
      <c r="C196" s="26"/>
      <c r="D196" s="60"/>
      <c r="E196" s="16"/>
      <c r="F196" s="16"/>
    </row>
    <row r="197" spans="1:6" s="14" customFormat="1" ht="15.6" x14ac:dyDescent="0.3">
      <c r="A197" s="76"/>
      <c r="B197" s="77"/>
      <c r="C197" s="26"/>
      <c r="D197" s="60"/>
      <c r="E197" s="16"/>
      <c r="F197" s="16"/>
    </row>
    <row r="198" spans="1:6" s="14" customFormat="1" ht="31.2" x14ac:dyDescent="0.3">
      <c r="A198" s="76" t="s">
        <v>16</v>
      </c>
      <c r="B198" s="127" t="s">
        <v>99</v>
      </c>
      <c r="C198" s="26" t="s">
        <v>2</v>
      </c>
      <c r="D198" s="46">
        <v>2</v>
      </c>
      <c r="E198" s="16"/>
      <c r="F198" s="63">
        <f>E198*$D198</f>
        <v>0</v>
      </c>
    </row>
    <row r="199" spans="1:6" ht="15.6" x14ac:dyDescent="0.3">
      <c r="A199" s="125"/>
      <c r="B199" s="10"/>
      <c r="C199" s="6"/>
      <c r="D199" s="60"/>
      <c r="E199" s="16"/>
      <c r="F199" s="16"/>
    </row>
    <row r="200" spans="1:6" ht="15.6" x14ac:dyDescent="0.3">
      <c r="A200" s="125"/>
      <c r="B200" s="10"/>
      <c r="C200" s="6"/>
      <c r="D200" s="60"/>
      <c r="E200" s="16"/>
      <c r="F200" s="16"/>
    </row>
    <row r="201" spans="1:6" ht="15.6" x14ac:dyDescent="0.3">
      <c r="A201" s="125"/>
      <c r="B201" s="10"/>
      <c r="C201" s="6"/>
      <c r="D201" s="60"/>
      <c r="E201" s="16"/>
      <c r="F201" s="16"/>
    </row>
    <row r="202" spans="1:6" ht="15.6" x14ac:dyDescent="0.3">
      <c r="A202" s="125"/>
      <c r="B202" s="10"/>
      <c r="C202" s="6"/>
      <c r="D202" s="60"/>
      <c r="E202" s="16"/>
      <c r="F202" s="16"/>
    </row>
    <row r="203" spans="1:6" ht="15.6" x14ac:dyDescent="0.3">
      <c r="A203" s="125"/>
      <c r="B203" s="146" t="s">
        <v>100</v>
      </c>
      <c r="C203" s="146"/>
      <c r="D203" s="61"/>
      <c r="E203" s="31"/>
      <c r="F203" s="31">
        <f>SUM(F187:F202)</f>
        <v>0</v>
      </c>
    </row>
    <row r="204" spans="1:6" x14ac:dyDescent="0.3">
      <c r="A204" s="66"/>
      <c r="B204" s="66"/>
      <c r="C204" s="36"/>
      <c r="D204" s="38"/>
      <c r="E204" s="20"/>
      <c r="F204" s="39"/>
    </row>
    <row r="205" spans="1:6" ht="15.6" x14ac:dyDescent="0.3">
      <c r="A205" s="26"/>
      <c r="B205" s="146" t="s">
        <v>101</v>
      </c>
      <c r="C205" s="146"/>
      <c r="D205" s="146"/>
      <c r="E205" s="146"/>
      <c r="F205" s="39"/>
    </row>
    <row r="206" spans="1:6" x14ac:dyDescent="0.3">
      <c r="A206" s="66"/>
      <c r="B206" s="66"/>
      <c r="C206" s="36"/>
      <c r="D206" s="38"/>
      <c r="E206" s="20"/>
      <c r="F206" s="39"/>
    </row>
    <row r="207" spans="1:6" ht="15.6" x14ac:dyDescent="0.3">
      <c r="A207" s="128" t="s">
        <v>102</v>
      </c>
      <c r="B207" s="129" t="s">
        <v>103</v>
      </c>
      <c r="C207" s="130" t="s">
        <v>104</v>
      </c>
      <c r="D207" s="40"/>
      <c r="E207" s="41"/>
      <c r="F207" s="41"/>
    </row>
    <row r="208" spans="1:6" x14ac:dyDescent="0.3">
      <c r="A208" s="13"/>
      <c r="B208" s="66"/>
      <c r="C208" s="36"/>
      <c r="D208" s="38"/>
      <c r="E208" s="20"/>
      <c r="F208" s="20"/>
    </row>
    <row r="209" spans="1:6" ht="15.6" x14ac:dyDescent="0.3">
      <c r="A209" s="13">
        <v>1</v>
      </c>
      <c r="B209" s="10" t="s">
        <v>105</v>
      </c>
      <c r="C209" s="131">
        <f>F72</f>
        <v>0</v>
      </c>
      <c r="D209" s="38"/>
      <c r="E209" s="20"/>
      <c r="F209" s="20"/>
    </row>
    <row r="210" spans="1:6" ht="15.6" x14ac:dyDescent="0.3">
      <c r="A210" s="13"/>
      <c r="B210" s="10"/>
      <c r="C210" s="141"/>
      <c r="D210" s="38"/>
      <c r="E210" s="20"/>
      <c r="F210" s="20"/>
    </row>
    <row r="211" spans="1:6" ht="15.6" x14ac:dyDescent="0.3">
      <c r="A211" s="13">
        <v>2</v>
      </c>
      <c r="B211" s="10" t="s">
        <v>121</v>
      </c>
      <c r="C211" s="142">
        <f>F148</f>
        <v>0</v>
      </c>
      <c r="D211" s="38"/>
      <c r="E211" s="20"/>
      <c r="F211" s="20"/>
    </row>
    <row r="212" spans="1:6" ht="15.6" x14ac:dyDescent="0.3">
      <c r="A212" s="13"/>
      <c r="B212" s="10"/>
      <c r="C212" s="142"/>
      <c r="D212" s="38"/>
      <c r="E212" s="20"/>
      <c r="F212" s="20"/>
    </row>
    <row r="213" spans="1:6" ht="15.6" x14ac:dyDescent="0.3">
      <c r="A213" s="13">
        <v>3</v>
      </c>
      <c r="B213" s="10" t="s">
        <v>85</v>
      </c>
      <c r="C213" s="142">
        <f>F181</f>
        <v>0</v>
      </c>
      <c r="D213" s="38"/>
      <c r="E213" s="20"/>
      <c r="F213" s="20"/>
    </row>
    <row r="214" spans="1:6" ht="15.6" x14ac:dyDescent="0.3">
      <c r="A214" s="13"/>
      <c r="B214" s="10"/>
      <c r="C214" s="142"/>
      <c r="D214" s="38"/>
      <c r="E214" s="20"/>
      <c r="F214" s="20"/>
    </row>
    <row r="215" spans="1:6" ht="15.6" x14ac:dyDescent="0.3">
      <c r="A215" s="13">
        <v>4</v>
      </c>
      <c r="B215" s="10" t="s">
        <v>106</v>
      </c>
      <c r="C215" s="142">
        <f>F203</f>
        <v>0</v>
      </c>
      <c r="D215" s="38"/>
      <c r="E215" s="20"/>
      <c r="F215" s="20"/>
    </row>
    <row r="216" spans="1:6" ht="15.6" x14ac:dyDescent="0.3">
      <c r="A216" s="125"/>
      <c r="B216" s="10"/>
      <c r="C216" s="132"/>
      <c r="D216" s="38"/>
      <c r="E216" s="20"/>
      <c r="F216" s="20"/>
    </row>
    <row r="217" spans="1:6" ht="15.6" x14ac:dyDescent="0.3">
      <c r="A217" s="123"/>
      <c r="B217" s="133"/>
      <c r="C217" s="134"/>
      <c r="D217" s="38"/>
      <c r="E217" s="20"/>
      <c r="F217" s="20"/>
    </row>
    <row r="218" spans="1:6" ht="15.6" x14ac:dyDescent="0.3">
      <c r="A218" s="123"/>
      <c r="B218" s="135" t="s">
        <v>107</v>
      </c>
      <c r="C218" s="143">
        <f>SUM(C209:C217)</f>
        <v>0</v>
      </c>
      <c r="D218" s="38"/>
      <c r="E218" s="20"/>
      <c r="F218" s="20"/>
    </row>
    <row r="219" spans="1:6" ht="15.6" x14ac:dyDescent="0.3">
      <c r="A219" s="123"/>
      <c r="B219" s="135"/>
      <c r="C219" s="132"/>
      <c r="D219" s="38"/>
      <c r="E219" s="20"/>
      <c r="F219" s="20"/>
    </row>
    <row r="220" spans="1:6" ht="15.6" x14ac:dyDescent="0.3">
      <c r="A220" s="123"/>
      <c r="B220" s="133"/>
      <c r="C220" s="132"/>
      <c r="D220" s="38"/>
      <c r="E220" s="20"/>
      <c r="F220" s="20"/>
    </row>
    <row r="221" spans="1:6" x14ac:dyDescent="0.3">
      <c r="A221" s="147" t="s">
        <v>108</v>
      </c>
      <c r="B221" s="147"/>
      <c r="C221" s="136">
        <f>C218</f>
        <v>0</v>
      </c>
      <c r="D221" s="38"/>
      <c r="E221" s="20"/>
      <c r="F221" s="39"/>
    </row>
  </sheetData>
  <mergeCells count="7">
    <mergeCell ref="C2:F2"/>
    <mergeCell ref="B181:C181"/>
    <mergeCell ref="B203:C203"/>
    <mergeCell ref="B205:E205"/>
    <mergeCell ref="A221:B221"/>
    <mergeCell ref="D6:F6"/>
    <mergeCell ref="B72:C72"/>
  </mergeCells>
  <pageMargins left="0.7" right="0.7" top="0.75" bottom="0.75" header="0.3" footer="0.3"/>
  <pageSetup scale="31" orientation="portrait" verticalDpi="300" r:id="rId1"/>
  <headerFooter>
    <oddFooter>&amp;CEW-&amp;P &amp;R&amp;"Garamond,Regular"&amp;10Boundary Wall</oddFooter>
  </headerFooter>
  <rowBreaks count="6" manualBreakCount="6">
    <brk id="31" max="5" man="1"/>
    <brk id="120" max="5" man="1"/>
    <brk id="133" max="5" man="1"/>
    <brk id="148" max="5" man="1"/>
    <brk id="180" max="5" man="1"/>
    <brk id="22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CEEL DHEER NETS </vt:lpstr>
      <vt:lpstr>'BOQ CEEL DHEER NETS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MacBook Pro</dc:creator>
  <cp:lastModifiedBy>Salah  Ahmed</cp:lastModifiedBy>
  <dcterms:created xsi:type="dcterms:W3CDTF">2024-06-02T06:30:28Z</dcterms:created>
  <dcterms:modified xsi:type="dcterms:W3CDTF">2024-10-28T08:58:42Z</dcterms:modified>
</cp:coreProperties>
</file>